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55" windowWidth="16215" windowHeight="7770" activeTab="6"/>
  </bookViews>
  <sheets>
    <sheet name="BCDKT" sheetId="1" r:id="rId1"/>
    <sheet name="KQHDKD" sheetId="2" r:id="rId2"/>
    <sheet name="TMBCTC Lý thuyết" sheetId="5" r:id="rId3"/>
    <sheet name="TMBCTC " sheetId="11" r:id="rId4"/>
    <sheet name="TM-TSCĐ" sheetId="8" r:id="rId5"/>
    <sheet name="Von CSH" sheetId="9" r:id="rId6"/>
    <sheet name="LCTTGT" sheetId="16" r:id="rId7"/>
    <sheet name="CBTT-003" sheetId="13" r:id="rId8"/>
  </sheets>
  <definedNames>
    <definedName name="_xlnm.Print_Titles" localSheetId="0">BCDKT!$8:$9</definedName>
    <definedName name="_xlnm.Print_Titles" localSheetId="6">LCTTGT!$8:$10</definedName>
  </definedNames>
  <calcPr calcId="144525"/>
</workbook>
</file>

<file path=xl/calcChain.xml><?xml version="1.0" encoding="utf-8"?>
<calcChain xmlns="http://schemas.openxmlformats.org/spreadsheetml/2006/main">
  <c r="D63" i="13" l="1"/>
  <c r="C61" i="13"/>
  <c r="D60" i="13"/>
  <c r="D61" i="13" s="1"/>
  <c r="D59" i="13"/>
  <c r="D57" i="13"/>
  <c r="D56" i="13"/>
  <c r="D55" i="13"/>
  <c r="D54" i="13"/>
  <c r="D52" i="13"/>
  <c r="C51" i="13"/>
  <c r="C53" i="13" s="1"/>
  <c r="C58" i="13" s="1"/>
  <c r="C62" i="13" s="1"/>
  <c r="C64" i="13" s="1"/>
  <c r="D49" i="13"/>
  <c r="D51" i="13" s="1"/>
  <c r="D53" i="13" s="1"/>
  <c r="D58" i="13" s="1"/>
  <c r="D62" i="13" s="1"/>
  <c r="D64" i="13" s="1"/>
  <c r="D42" i="13"/>
  <c r="D30" i="13" s="1"/>
  <c r="D45" i="13" s="1"/>
  <c r="C42" i="13"/>
  <c r="C31" i="13"/>
  <c r="C30" i="13"/>
  <c r="C45" i="13" s="1"/>
  <c r="D27" i="13"/>
  <c r="C27" i="13"/>
  <c r="D18" i="13"/>
  <c r="C18" i="13"/>
  <c r="D16" i="13"/>
  <c r="D26" i="13" s="1"/>
  <c r="C16" i="13"/>
  <c r="C26" i="13" s="1"/>
  <c r="D10" i="13"/>
  <c r="C10" i="13"/>
  <c r="G21" i="16" l="1"/>
  <c r="E51" i="16"/>
  <c r="G30" i="16"/>
  <c r="G48" i="16" s="1"/>
  <c r="G51" i="16" s="1"/>
  <c r="F47" i="16"/>
  <c r="G47" i="16"/>
  <c r="F39" i="16"/>
  <c r="G39" i="16"/>
  <c r="G20" i="16"/>
  <c r="E30" i="16"/>
  <c r="E48" i="16" s="1"/>
  <c r="E47" i="16"/>
  <c r="E39" i="16"/>
  <c r="E20" i="16"/>
  <c r="E21" i="16"/>
  <c r="B288" i="11" l="1"/>
  <c r="B287" i="11"/>
  <c r="H18" i="9"/>
  <c r="F51" i="16"/>
  <c r="D23" i="16"/>
  <c r="E39" i="11" l="1"/>
  <c r="E38" i="11"/>
  <c r="E41" i="11"/>
  <c r="C39" i="11"/>
  <c r="C38" i="11"/>
  <c r="H17" i="2" l="1"/>
  <c r="D17" i="2"/>
  <c r="D119" i="1"/>
  <c r="C145" i="11" l="1"/>
  <c r="D29" i="16" l="1"/>
  <c r="D49" i="16" l="1"/>
  <c r="D38" i="16"/>
  <c r="D27" i="16"/>
  <c r="D26" i="16"/>
  <c r="D18" i="16" l="1"/>
  <c r="H23" i="9" l="1"/>
  <c r="H22" i="9" l="1"/>
  <c r="D40" i="8"/>
  <c r="C39" i="8"/>
  <c r="E16" i="8"/>
  <c r="E15" i="8"/>
  <c r="D15" i="8"/>
  <c r="C15" i="8"/>
  <c r="C16" i="8"/>
  <c r="B15" i="8"/>
  <c r="B272" i="11" l="1"/>
  <c r="B264" i="11"/>
  <c r="H24" i="2" l="1"/>
  <c r="H21" i="2"/>
  <c r="H25" i="2" s="1"/>
  <c r="H28" i="2" s="1"/>
  <c r="H29" i="2" s="1"/>
  <c r="D32" i="1"/>
  <c r="D145" i="11"/>
  <c r="D12" i="1"/>
  <c r="B5" i="11"/>
  <c r="B282" i="11"/>
  <c r="B280" i="11"/>
  <c r="B279" i="11"/>
  <c r="C240" i="11"/>
  <c r="C239" i="11"/>
  <c r="C238" i="11"/>
  <c r="B227" i="11"/>
  <c r="B226" i="11"/>
  <c r="B225" i="11"/>
  <c r="D222" i="11"/>
  <c r="B215" i="11"/>
  <c r="B216" i="11"/>
  <c r="C209" i="11"/>
  <c r="D24" i="2" l="1"/>
  <c r="D16" i="2"/>
  <c r="D14" i="2"/>
  <c r="D12" i="2"/>
  <c r="D13" i="2" s="1"/>
  <c r="D15" i="2" s="1"/>
  <c r="D21" i="2" s="1"/>
  <c r="D25" i="2" s="1"/>
  <c r="D28" i="2" l="1"/>
  <c r="D29" i="2" s="1"/>
  <c r="D12" i="16"/>
  <c r="D54" i="1"/>
  <c r="D48" i="1"/>
  <c r="B150" i="11"/>
  <c r="B147" i="11"/>
  <c r="C149" i="11"/>
  <c r="C150" i="11" s="1"/>
  <c r="D149" i="11"/>
  <c r="D150" i="11" s="1"/>
  <c r="C167" i="11"/>
  <c r="C146" i="11"/>
  <c r="D146" i="11"/>
  <c r="C144" i="11"/>
  <c r="D144" i="11"/>
  <c r="C143" i="11"/>
  <c r="D143" i="11"/>
  <c r="C52" i="11"/>
  <c r="B52" i="11"/>
  <c r="C50" i="11"/>
  <c r="B50" i="11"/>
  <c r="D13" i="1"/>
  <c r="E149" i="11" l="1"/>
  <c r="E150" i="11" s="1"/>
  <c r="D39" i="16" l="1"/>
  <c r="D47" i="16"/>
  <c r="J13" i="9" l="1"/>
  <c r="E20" i="8"/>
  <c r="D20" i="8"/>
  <c r="C20" i="8"/>
  <c r="D18" i="8"/>
  <c r="D10" i="8"/>
  <c r="E7" i="8"/>
  <c r="B7" i="8"/>
  <c r="D181" i="11"/>
  <c r="C175" i="11"/>
  <c r="E167" i="11"/>
  <c r="E154" i="11"/>
  <c r="F137" i="11"/>
  <c r="D73" i="11"/>
  <c r="D70" i="11"/>
  <c r="D69" i="11"/>
  <c r="D68" i="11"/>
  <c r="E31" i="11"/>
  <c r="D4" i="11" l="1"/>
  <c r="N16" i="2" l="1"/>
  <c r="M16" i="2"/>
  <c r="L14" i="2"/>
  <c r="K14" i="2"/>
  <c r="M14" i="2" l="1"/>
  <c r="N14" i="2"/>
  <c r="S16" i="2"/>
  <c r="Q16" i="2"/>
  <c r="P14" i="2"/>
  <c r="O14" i="2"/>
  <c r="P13" i="2"/>
  <c r="P15" i="2" l="1"/>
  <c r="S14" i="2"/>
  <c r="Q14" i="2"/>
  <c r="F24" i="8"/>
  <c r="D20" i="11"/>
  <c r="H21" i="11" s="1"/>
  <c r="D75" i="11"/>
  <c r="O13" i="2" l="1"/>
  <c r="S13" i="2" l="1"/>
  <c r="Q13" i="2"/>
  <c r="O15" i="2"/>
  <c r="B281" i="11"/>
  <c r="S15" i="2" l="1"/>
  <c r="Q15" i="2"/>
  <c r="B284" i="11"/>
  <c r="D284" i="11"/>
  <c r="D276" i="11"/>
  <c r="H276" i="11" s="1"/>
  <c r="D265" i="11"/>
  <c r="H265" i="11" l="1"/>
  <c r="D228" i="11"/>
  <c r="D293" i="11" l="1"/>
  <c r="B293" i="11" l="1"/>
  <c r="B276" i="11" l="1"/>
  <c r="B265" i="11"/>
  <c r="G276" i="11" l="1"/>
  <c r="G265" i="11"/>
  <c r="B217" i="11"/>
  <c r="D217" i="11"/>
  <c r="B228" i="11"/>
  <c r="B75" i="11" l="1"/>
  <c r="C47" i="2" l="1"/>
  <c r="L13" i="2" l="1"/>
  <c r="L15" i="2" l="1"/>
  <c r="E60" i="11" l="1"/>
  <c r="E252" i="11" l="1"/>
  <c r="C252" i="11"/>
  <c r="C242" i="11"/>
  <c r="E242" i="11"/>
  <c r="E235" i="11"/>
  <c r="C235" i="11"/>
  <c r="E44" i="8"/>
  <c r="D44" i="8"/>
  <c r="C44" i="8"/>
  <c r="B44" i="8"/>
  <c r="C48" i="2"/>
  <c r="F47" i="2"/>
  <c r="F46" i="2"/>
  <c r="F48" i="2" l="1"/>
  <c r="F45" i="2" s="1"/>
  <c r="H45" i="2" s="1"/>
  <c r="H47" i="2" s="1"/>
  <c r="C137" i="11"/>
  <c r="E137" i="11"/>
  <c r="D75" i="1" l="1"/>
  <c r="D84" i="1" l="1"/>
  <c r="C203" i="11" l="1"/>
  <c r="C201" i="11" s="1"/>
  <c r="B8" i="11"/>
  <c r="F16" i="8"/>
  <c r="C210" i="11" l="1"/>
  <c r="E247" i="11" l="1"/>
  <c r="C247" i="11"/>
  <c r="B222" i="11"/>
  <c r="E204" i="11"/>
  <c r="E198" i="11"/>
  <c r="C204" i="11"/>
  <c r="C198" i="11"/>
  <c r="B181" i="11"/>
  <c r="C176" i="11"/>
  <c r="D82" i="1" s="1"/>
  <c r="E176" i="11"/>
  <c r="E171" i="11"/>
  <c r="C171" i="11"/>
  <c r="D96" i="1" s="1"/>
  <c r="E168" i="11"/>
  <c r="C168" i="11"/>
  <c r="D83" i="1" s="1"/>
  <c r="E158" i="11"/>
  <c r="C158" i="11"/>
  <c r="E64" i="11"/>
  <c r="C64" i="11"/>
  <c r="D68" i="1" s="1"/>
  <c r="C60" i="11"/>
  <c r="D31" i="1" s="1"/>
  <c r="C31" i="11"/>
  <c r="D24" i="1" s="1"/>
  <c r="E55" i="11"/>
  <c r="D55" i="11"/>
  <c r="D41" i="11"/>
  <c r="B41" i="11"/>
  <c r="D28" i="1" s="1"/>
  <c r="G29" i="1" s="1"/>
  <c r="C41" i="11"/>
  <c r="D29" i="1" s="1"/>
  <c r="E144" i="11"/>
  <c r="E143" i="11"/>
  <c r="D142" i="11"/>
  <c r="D147" i="11" s="1"/>
  <c r="C142" i="11"/>
  <c r="C147" i="11" s="1"/>
  <c r="J23" i="9"/>
  <c r="J22" i="9"/>
  <c r="J21" i="9"/>
  <c r="J20" i="9"/>
  <c r="J19" i="9"/>
  <c r="J17" i="9"/>
  <c r="I16" i="9"/>
  <c r="I24" i="9" s="1"/>
  <c r="H16" i="9"/>
  <c r="G16" i="9"/>
  <c r="G24" i="9" s="1"/>
  <c r="F16" i="9"/>
  <c r="F24" i="9" s="1"/>
  <c r="E16" i="9"/>
  <c r="E24" i="9" s="1"/>
  <c r="D16" i="9"/>
  <c r="D24" i="9" s="1"/>
  <c r="C16" i="9"/>
  <c r="C24" i="9" s="1"/>
  <c r="B16" i="9"/>
  <c r="B24" i="9" s="1"/>
  <c r="J15" i="9"/>
  <c r="J14" i="9"/>
  <c r="J12" i="9"/>
  <c r="J11" i="9"/>
  <c r="J10" i="9"/>
  <c r="J9" i="9"/>
  <c r="J8" i="9"/>
  <c r="F40" i="8"/>
  <c r="E46" i="8"/>
  <c r="D46" i="8"/>
  <c r="C46" i="8"/>
  <c r="B46" i="8"/>
  <c r="E47" i="8"/>
  <c r="C36" i="8"/>
  <c r="B36" i="8"/>
  <c r="F31" i="8"/>
  <c r="F46" i="8"/>
  <c r="E22" i="8"/>
  <c r="D22" i="8"/>
  <c r="C22" i="8"/>
  <c r="B22" i="8"/>
  <c r="F19" i="8"/>
  <c r="F18" i="8"/>
  <c r="B20" i="8"/>
  <c r="F11" i="8"/>
  <c r="F10" i="8"/>
  <c r="B12" i="8"/>
  <c r="E12" i="8"/>
  <c r="D12" i="8"/>
  <c r="C12" i="8"/>
  <c r="F6" i="8"/>
  <c r="D79" i="1" l="1"/>
  <c r="J16" i="9"/>
  <c r="D8" i="11"/>
  <c r="C47" i="8"/>
  <c r="B55" i="11"/>
  <c r="C55" i="11"/>
  <c r="E142" i="11"/>
  <c r="E145" i="11"/>
  <c r="E146" i="11"/>
  <c r="E23" i="8"/>
  <c r="C23" i="8"/>
  <c r="F22" i="8"/>
  <c r="F7" i="8"/>
  <c r="F15" i="8"/>
  <c r="F8" i="8"/>
  <c r="D23" i="8"/>
  <c r="D36" i="8"/>
  <c r="D47" i="8" s="1"/>
  <c r="B47" i="8"/>
  <c r="F39" i="8"/>
  <c r="F44" i="8" s="1"/>
  <c r="E147" i="11" l="1"/>
  <c r="D77" i="1" s="1"/>
  <c r="D60" i="1"/>
  <c r="F20" i="8"/>
  <c r="F36" i="8"/>
  <c r="F12" i="8"/>
  <c r="D47" i="1" s="1"/>
  <c r="B23" i="8"/>
  <c r="F23" i="8" s="1"/>
  <c r="F47" i="8" l="1"/>
  <c r="D53" i="1"/>
  <c r="F24" i="2"/>
  <c r="F13" i="2"/>
  <c r="K13" i="2" s="1"/>
  <c r="D117" i="1"/>
  <c r="D121" i="1"/>
  <c r="D105" i="1"/>
  <c r="D37" i="1"/>
  <c r="D55" i="1"/>
  <c r="D61" i="1"/>
  <c r="D67" i="1"/>
  <c r="D89" i="1"/>
  <c r="D58" i="1"/>
  <c r="D14" i="1"/>
  <c r="D104" i="1" l="1"/>
  <c r="D103" i="1" s="1"/>
  <c r="M13" i="2"/>
  <c r="N13" i="2"/>
  <c r="K15" i="2"/>
  <c r="N15" i="2" s="1"/>
  <c r="F15" i="2"/>
  <c r="D30" i="1"/>
  <c r="D27" i="1"/>
  <c r="D11" i="1"/>
  <c r="M15" i="2" l="1"/>
  <c r="F21" i="2"/>
  <c r="D74" i="1"/>
  <c r="D73" i="1" s="1"/>
  <c r="D124" i="1" s="1"/>
  <c r="D46" i="1"/>
  <c r="D52" i="1"/>
  <c r="F25" i="2" l="1"/>
  <c r="D45" i="1"/>
  <c r="F28" i="2" l="1"/>
  <c r="D20" i="16"/>
  <c r="D30" i="16" s="1"/>
  <c r="D48" i="16" s="1"/>
  <c r="D51" i="16" s="1"/>
  <c r="D57" i="16" s="1"/>
  <c r="D36" i="1"/>
  <c r="J18" i="9" l="1"/>
  <c r="J24" i="9" s="1"/>
  <c r="H24" i="9"/>
  <c r="B20" i="11" l="1"/>
  <c r="D19" i="1" l="1"/>
  <c r="D18" i="1" s="1"/>
  <c r="D10" i="1" s="1"/>
  <c r="D72" i="1" s="1"/>
  <c r="G124" i="1" s="1"/>
  <c r="G19" i="11"/>
</calcChain>
</file>

<file path=xl/sharedStrings.xml><?xml version="1.0" encoding="utf-8"?>
<sst xmlns="http://schemas.openxmlformats.org/spreadsheetml/2006/main" count="1044" uniqueCount="820">
  <si>
    <t xml:space="preserve">          Ngày 22/12/2014 của Bộ Tài chính)</t>
  </si>
  <si>
    <t xml:space="preserve">BẢNG CÂN ĐỐI KẾ TOÁN </t>
  </si>
  <si>
    <t>(Áp dụng cho doanh nghiệp đáp ứng giả định hoạt động liên tục)</t>
  </si>
  <si>
    <t>Thuyết minh</t>
  </si>
  <si>
    <t>a - tµi s¶n ng¾n h¹n</t>
  </si>
  <si>
    <t>I. Tiền và các khoản tương đương tiền</t>
  </si>
  <si>
    <t xml:space="preserve">1. Tiền </t>
  </si>
  <si>
    <t>2. Các khoản tương đương tiền</t>
  </si>
  <si>
    <t>II. Đầu tư tài chính ngắn hạn</t>
  </si>
  <si>
    <t>1. Chứng khoán kinh doanh</t>
  </si>
  <si>
    <t xml:space="preserve">2. Dự phòng giảm giá chứng khoán kinh doanh (*) </t>
  </si>
  <si>
    <t>(…)</t>
  </si>
  <si>
    <t>3. Đầu tư nắm giữ đến ngày đáo hạn</t>
  </si>
  <si>
    <t>III. Các khoản phải thu ngắn hạn</t>
  </si>
  <si>
    <t xml:space="preserve">1. Phải thu ngắn hạn của khách hàng </t>
  </si>
  <si>
    <t>2. Trả trước cho người bán ngắn hạn</t>
  </si>
  <si>
    <t>3. Phải thu nội bộ ngắn hạn</t>
  </si>
  <si>
    <t>5. Phải thu về cho vay ngắn hạn</t>
  </si>
  <si>
    <t>6. Phải thu ngắn hạn khác</t>
  </si>
  <si>
    <t>7. Dự phòng phải thu ngắn hạn khó đòi (*)</t>
  </si>
  <si>
    <t>8. Tài sản thiếu chờ xử lý</t>
  </si>
  <si>
    <t>IV. Hàng tồn kho</t>
  </si>
  <si>
    <t>1. Hàng tồn kho</t>
  </si>
  <si>
    <t>2. Dự phòng giảm giá hàng tồn kho (*)</t>
  </si>
  <si>
    <t>V. Tài sản ngắn hạn khác</t>
  </si>
  <si>
    <t xml:space="preserve">1. Chi phí trả trước ngắn hạn </t>
  </si>
  <si>
    <t>2. Thuế GTGT được khấu trừ</t>
  </si>
  <si>
    <t>3. Thuế và các khoản khác phải thu Nhà nước</t>
  </si>
  <si>
    <t>4. Giao dịch mua bán lại trái phiếu Chính phủ</t>
  </si>
  <si>
    <t>5. Tài sản ngắn hạn khác</t>
  </si>
  <si>
    <t>B - TÀI SẢN DÀI HẠN</t>
  </si>
  <si>
    <t xml:space="preserve">I. Các khoản phải thu dài hạn </t>
  </si>
  <si>
    <t>1. Phải thu dài hạn của khách hàng</t>
  </si>
  <si>
    <t>2. Trả trước cho người bán dài hạn</t>
  </si>
  <si>
    <t>3. Vốn kinh doanh ở đơn vị trực thuộc</t>
  </si>
  <si>
    <t>4. Phải thu nội bộ dài hạn</t>
  </si>
  <si>
    <t>5. Phải thu về cho vay dài hạn</t>
  </si>
  <si>
    <t>6. Phải thu dài hạn khác</t>
  </si>
  <si>
    <t>7. Dự phòng phải thu dài hạn khó đòi (*)</t>
  </si>
  <si>
    <t>(...)</t>
  </si>
  <si>
    <t>II. Tài sản cố định</t>
  </si>
  <si>
    <t>1. Tài sản cố định hữu hình</t>
  </si>
  <si>
    <t xml:space="preserve">      - Nguyên giá</t>
  </si>
  <si>
    <t xml:space="preserve">      - Giá trị hao mòn luỹ kế (*)</t>
  </si>
  <si>
    <t>2. Tài sản cố định thuê tài chính</t>
  </si>
  <si>
    <t>3. Tài sản cố định vô hình</t>
  </si>
  <si>
    <t>III. Bất động sản đầu tư</t>
  </si>
  <si>
    <t xml:space="preserve">IV. Tài sản dở dang dài hạn </t>
  </si>
  <si>
    <t xml:space="preserve">1. Chi phí sản xuất, kinh doanh dở dang dài hạn </t>
  </si>
  <si>
    <t>2. Chi phí xây dựng cơ bản dở dang</t>
  </si>
  <si>
    <t>V. Đầu tư tài chính dài hạn</t>
  </si>
  <si>
    <t xml:space="preserve">1. Đầu tư vào công ty con </t>
  </si>
  <si>
    <t>2. Đầu tư vào công ty liên doanh, liên kết</t>
  </si>
  <si>
    <t>3. Đầu tư góp vốn vào đơn vị khác</t>
  </si>
  <si>
    <t>4. Dự phòng đầu tư tài chính dài hạn (*)</t>
  </si>
  <si>
    <t>5. Đầu tư nắm giữ đến ngày đáo hạn</t>
  </si>
  <si>
    <t>VI. Tài sản dài hạn khác</t>
  </si>
  <si>
    <t>1. Chi phí trả trước dài hạn</t>
  </si>
  <si>
    <t>2. Tài sản thuế thu nhập hoãn lại</t>
  </si>
  <si>
    <t>3. Thiết bị, vật tư, phụ tùng thay thế dài hạn</t>
  </si>
  <si>
    <t>4. Tài sản dài hạn khác</t>
  </si>
  <si>
    <t>tæng céng tµI s¶n (270 = 100 + 200)</t>
  </si>
  <si>
    <t>C - nî ph¶i tr¶</t>
  </si>
  <si>
    <t>I. Nợ ngắn hạn</t>
  </si>
  <si>
    <t>1. Phải trả người bán ngắn hạn</t>
  </si>
  <si>
    <t>2. Người mua trả tiền trước ngắn hạn</t>
  </si>
  <si>
    <t>3. Thuế và các khoản phải nộp Nhà nước</t>
  </si>
  <si>
    <t>4. Phải trả người lao động</t>
  </si>
  <si>
    <t>5. Chi phí phải trả ngắn hạn</t>
  </si>
  <si>
    <t>6. Phải trả nội bộ ngắn hạn</t>
  </si>
  <si>
    <t xml:space="preserve">8. Doanh thu chưa thực hiện ngắn hạn </t>
  </si>
  <si>
    <t>9. Phải trả ngắn hạn khác</t>
  </si>
  <si>
    <t>10. Vay và nợ thuê tài chính ngắn hạn</t>
  </si>
  <si>
    <t xml:space="preserve">11. Dự phòng phải trả ngắn hạn </t>
  </si>
  <si>
    <t xml:space="preserve">12. Quỹ khen thưởng, phúc lợi </t>
  </si>
  <si>
    <t>13. Quỹ bình ổn giá</t>
  </si>
  <si>
    <t>14. Giao dịch mua bán lại trái phiếu Chính phủ</t>
  </si>
  <si>
    <t>II. Nợ dài hạn</t>
  </si>
  <si>
    <t>1. Phải trả người bán dài hạn</t>
  </si>
  <si>
    <t>2. Người mua trả tiền trước dài hạn</t>
  </si>
  <si>
    <t>3. Chi phí phải trả dài hạn</t>
  </si>
  <si>
    <t>4. Phải trả nội bộ về vốn kinh doanh</t>
  </si>
  <si>
    <t>5. Phải trả nội bộ dài hạn</t>
  </si>
  <si>
    <t xml:space="preserve">6. Doanh thu chưa thực hiện dài hạn </t>
  </si>
  <si>
    <t>7. Phải trả dài hạn khác</t>
  </si>
  <si>
    <t xml:space="preserve">8. Vay và nợ thuê tài chính dài hạn </t>
  </si>
  <si>
    <t>9. Trái phiếu chuyển đổi</t>
  </si>
  <si>
    <t>10. Cổ phiếu ưu đãi</t>
  </si>
  <si>
    <t xml:space="preserve">11. Thuế thu nhập hoãn lại phải trả </t>
  </si>
  <si>
    <t xml:space="preserve">12. Dự phòng phải trả dài hạn </t>
  </si>
  <si>
    <t>13. Quỹ phát triển khoa học và công nghệ</t>
  </si>
  <si>
    <t>D - VỐN CHỦ SỞ HỮU</t>
  </si>
  <si>
    <t>I. Vốn chủ sở hữu</t>
  </si>
  <si>
    <t>1. Vốn góp của chủ sở hữu</t>
  </si>
  <si>
    <t xml:space="preserve">    - Cổ phiếu phổ thông có quyền biểu quyết</t>
  </si>
  <si>
    <t xml:space="preserve">    - Cổ phiếu ưu đãi</t>
  </si>
  <si>
    <t>411a</t>
  </si>
  <si>
    <t>411b</t>
  </si>
  <si>
    <t>2. Thặng dư vốn cổ phần</t>
  </si>
  <si>
    <t>3. Quyền chọn chuyển đổi trái phiếu</t>
  </si>
  <si>
    <t xml:space="preserve">4. Vốn khác của chủ sở hữu </t>
  </si>
  <si>
    <t>5. Cổ phiếu quỹ (*)</t>
  </si>
  <si>
    <t>6. Chênh lệch đánh giá lại tài sản</t>
  </si>
  <si>
    <t>7. Chênh lệch tỷ giá hối đoái</t>
  </si>
  <si>
    <t>8. Quỹ đầu tư phát triển</t>
  </si>
  <si>
    <t>9. Quỹ hỗ trợ sắp xếp doanh nghiệp</t>
  </si>
  <si>
    <t>10. Quỹ khác thuộc vốn chủ sở hữu</t>
  </si>
  <si>
    <t>11. Lợi nhuận sau thuế chưa phân phối</t>
  </si>
  <si>
    <t>421a</t>
  </si>
  <si>
    <t>421b</t>
  </si>
  <si>
    <t>12. Nguồn vốn đầu tư XDCB</t>
  </si>
  <si>
    <t>II. Nguồn kinh phí và quỹ khác</t>
  </si>
  <si>
    <t xml:space="preserve">  1. Nguồn kinh phí </t>
  </si>
  <si>
    <t xml:space="preserve">  2. Nguồn kinh phí đã hình thành TSCĐ</t>
  </si>
  <si>
    <t>Tæng céng nguån vèn (440 = 300 + 400)</t>
  </si>
  <si>
    <t xml:space="preserve">BÁO CÁO KẾT QUẢ HOẠT ĐỘNG KINH DOANH </t>
  </si>
  <si>
    <t xml:space="preserve">                                                                          </t>
  </si>
  <si>
    <t>CHỈ TIÊU</t>
  </si>
  <si>
    <t>2. Các khoản giảm trừ doanh thu</t>
  </si>
  <si>
    <t>4. Giá vốn hàng bán</t>
  </si>
  <si>
    <t>6. Doanh thu hoạt động tài chính</t>
  </si>
  <si>
    <t>7. Chi phí tài chính</t>
  </si>
  <si>
    <t>8. Chi phí bán hàng</t>
  </si>
  <si>
    <t>9. Chi phí quản lý doanh nghiệp</t>
  </si>
  <si>
    <t>11. Thu nhập khác</t>
  </si>
  <si>
    <t>12. Chi phí khác</t>
  </si>
  <si>
    <t>13. Lợi nhuận khác (40 = 31 - 32)</t>
  </si>
  <si>
    <t>15. Chi phí thuế TNDN hiện hành</t>
  </si>
  <si>
    <t>16. Chi phí thuế TNDN hoãn lại</t>
  </si>
  <si>
    <t>18. Lãi cơ bản trên cổ phiếu (*)</t>
  </si>
  <si>
    <t>19. Lãi suy giảm trên cổ phiếu (*)</t>
  </si>
  <si>
    <t>Mã số</t>
  </si>
  <si>
    <t>BẢN THUYẾT MINH BÁO CÁO TÀI CHÍNH</t>
  </si>
  <si>
    <t>I. Đặc điểm hoạt động của doanh nghiệp</t>
  </si>
  <si>
    <t>II. Kỳ kế toán, đơn vị tiền tệ sử dụng trong kế toán</t>
  </si>
  <si>
    <t>III. Chuẩn mực và Chế độ kế toán áp dụng</t>
  </si>
  <si>
    <t>1. Chế độ kế toán áp dụng</t>
  </si>
  <si>
    <t>2. Tuyên bố về việc tuân thủ Chuẩn mực kế toán và Chế độ kế toán</t>
  </si>
  <si>
    <t xml:space="preserve">2. Các loại tỷ giá hối đoái áp dụng trong kế toán. </t>
  </si>
  <si>
    <t>Đầu năm</t>
  </si>
  <si>
    <t>- Tiền mặt</t>
  </si>
  <si>
    <t>- Tiền gửi ngân hàng không kỳ hạn</t>
  </si>
  <si>
    <t>- Tiền đang chuyển</t>
  </si>
  <si>
    <t>...</t>
  </si>
  <si>
    <t>a) Phải thu của khách hàng ngắn hạn</t>
  </si>
  <si>
    <t>a) Ngắn hạn</t>
  </si>
  <si>
    <t>- Ký cược, ký quỹ;</t>
  </si>
  <si>
    <t>- Phải thu khác.</t>
  </si>
  <si>
    <t>Cộng</t>
  </si>
  <si>
    <t>- Nguyên liệu, vật liệu;</t>
  </si>
  <si>
    <t>- Công cụ, dụng cụ;</t>
  </si>
  <si>
    <t>- Chi phí sản xuất kinh doanh dở dang;</t>
  </si>
  <si>
    <t>- Thành phẩm;</t>
  </si>
  <si>
    <t>- Hàng hóa;</t>
  </si>
  <si>
    <t>- Hàng gửi bán;</t>
  </si>
  <si>
    <t>Khoản mục</t>
  </si>
  <si>
    <t>Máy móc, thiết bị</t>
  </si>
  <si>
    <t>Tổng cộng</t>
  </si>
  <si>
    <t>Nguyên giá</t>
  </si>
  <si>
    <t>Số dư đầu năm</t>
  </si>
  <si>
    <t>- Mua trong năm</t>
  </si>
  <si>
    <t>- Đầu tư XDCB hoàn thành</t>
  </si>
  <si>
    <t>- Tăng khác</t>
  </si>
  <si>
    <t>- Thanh lý, nhượng bán</t>
  </si>
  <si>
    <t>- Giảm khác</t>
  </si>
  <si>
    <t>Giá trị hao mòn lũy kế</t>
  </si>
  <si>
    <t>Giá trị còn lại</t>
  </si>
  <si>
    <t>- Tại ngày đầu năm</t>
  </si>
  <si>
    <t>- Tạo ra từ nội bộ DN</t>
  </si>
  <si>
    <t>- Công cụ, dụng cụ xuất dùng;</t>
  </si>
  <si>
    <t>b) Dài hạn</t>
  </si>
  <si>
    <t>a) Vay ngắn hạn</t>
  </si>
  <si>
    <t>- Nhận ký quỹ, ký cược dài hạn</t>
  </si>
  <si>
    <t>- Các khoản phải trả, phải nộp khác</t>
  </si>
  <si>
    <t>- Dự phòng bảo hành sản phẩm hàng hóa;</t>
  </si>
  <si>
    <t>a) Bảng đối chiếu biến động của vốn chủ sở hữu</t>
  </si>
  <si>
    <t>Các khoản mục thuộc vốn chủ sở hữu</t>
  </si>
  <si>
    <t>Vốn góp của chủ sở hữu</t>
  </si>
  <si>
    <t>Quyền chọn chuyển đổi trái phiếu</t>
  </si>
  <si>
    <t xml:space="preserve">Vốn khác của chủ sở hữu </t>
  </si>
  <si>
    <t xml:space="preserve">Chênh lệch đánh giá lại tài sản </t>
  </si>
  <si>
    <t>Các  khoản mục  khác</t>
  </si>
  <si>
    <t>A</t>
  </si>
  <si>
    <t>Số dư đầu năm trước</t>
  </si>
  <si>
    <t>Số dư đầu năm nay</t>
  </si>
  <si>
    <t>- Lãi trong năm nay</t>
  </si>
  <si>
    <t>b) Chi tiết vốn góp của chủ sở hữu</t>
  </si>
  <si>
    <t>- Nguồn kinh phí được cấp trong năm</t>
  </si>
  <si>
    <t>- Chi sự nghiệp</t>
  </si>
  <si>
    <t xml:space="preserve">VII. Thông tin bổ sung cho các khoản mục trình bày trong Báo cáo kết quả hoạt động kinh doanh                                    </t>
  </si>
  <si>
    <t xml:space="preserve">2. Các khoản giảm trừ doanh thu </t>
  </si>
  <si>
    <t xml:space="preserve"> Trong đó:</t>
  </si>
  <si>
    <t>- Hàng bán bị trả lại.</t>
  </si>
  <si>
    <t>3. Giá vốn hàng bán</t>
  </si>
  <si>
    <t>- Giá vốn của hàng hóa đã bán;</t>
  </si>
  <si>
    <t>- Giá vốn của thành phẩm đã bán;</t>
  </si>
  <si>
    <t>- Giá vốn của dịch vụ đã cung cấp;</t>
  </si>
  <si>
    <t>- Lãi tiền gửi, tiền cho vay</t>
  </si>
  <si>
    <t>- Lãi tiền vay;</t>
  </si>
  <si>
    <t>- Thanh lý, nhượng bán TSCĐ;</t>
  </si>
  <si>
    <t>- Các khoản khác.</t>
  </si>
  <si>
    <t>9. Chi phí sản xuất, kinh doanh theo yếu tố</t>
  </si>
  <si>
    <t xml:space="preserve">    - Chi phí nhân công;</t>
  </si>
  <si>
    <t xml:space="preserve">    - Chi phí khấu hao tài sản cố định;</t>
  </si>
  <si>
    <t xml:space="preserve">    - Chi phí dịch vụ mua ngoài;</t>
  </si>
  <si>
    <t xml:space="preserve">VIII. Thông tin bổ sung cho các khoản mục trình bày trong Báo cáo lưu chuyển tiền tệ                       </t>
  </si>
  <si>
    <t>IX. Những thông tin khác</t>
  </si>
  <si>
    <t>Công ty CP Chế tạo bơm Hải Dương</t>
  </si>
  <si>
    <t>4. Phải thu theo tiến độ kế hoạch hợp đồng XD</t>
  </si>
  <si>
    <t xml:space="preserve">  Đơn vị tính: VNĐ</t>
  </si>
  <si>
    <t xml:space="preserve">Mã 
số </t>
  </si>
  <si>
    <t>7. Phải trả theo tiến độ kế hoạch hợp đồng XD</t>
  </si>
  <si>
    <t xml:space="preserve"> - LNST chưa phân phối lũy kế đến cuối kỳ trước</t>
  </si>
  <si>
    <t xml:space="preserve"> - LNST chưa phân phối kỳ này</t>
  </si>
  <si>
    <t xml:space="preserve">                Nguyễn Thị Thu Thủy                        Bùi Thị Lệ Thủy                     Nguyễn Trọng Nam</t>
  </si>
  <si>
    <t>1. Hình thức sở hữu vốn: Vốn cổ phần</t>
  </si>
  <si>
    <t>2. Lĩnh vực kinh doanh: Công nghiệp cơ khí chế tạo, gia công và lắp đặt</t>
  </si>
  <si>
    <t>3. Ngành nghề kinh doanh: Hoạt động kinh doanh của Công ty gồm:</t>
  </si>
  <si>
    <t>- Sản xuất máy bơm, máy nén, vòi và van;</t>
  </si>
  <si>
    <t>- Sản xuất máy thông dụng khác. Chi tiết: Sản xuất quạt công nghiệp các loại;</t>
  </si>
  <si>
    <t>- Sản xuất máy chuyên dụng khác. Chi tiết: Sản xuất tuốc bin nước;</t>
  </si>
  <si>
    <t>- Đúc sắt, thép;</t>
  </si>
  <si>
    <t>- Đúc kim loại màu. Chi tiết: Đúc kim loại đồng, gang, kẽm, thiếc, nhôm và các loại hợp kim khác;</t>
  </si>
  <si>
    <t>- Sản xuất mô tơ máy phát, biến thế điện, thiết bị phân phối và điều khiển điện;</t>
  </si>
  <si>
    <t>- Sản xuất các cấu kiện kim loại;</t>
  </si>
  <si>
    <t>- Rèn, dập, ép và cán kim loại, luyện bột kim loại;</t>
  </si>
  <si>
    <t>- Sản xuất sản phẩm khác từ cao su. Chi tiết: Sản xuất các loại gioăng, phớt, phụ kiện cho máy bơm;</t>
  </si>
  <si>
    <t>- Sản xuất các thiết bị nâng, hạ và bốc xếp;</t>
  </si>
  <si>
    <t>- Sửa chữa các sản phẩm kim loại đúc sẵn;</t>
  </si>
  <si>
    <t>- Sửa chữa máy móc, thiết bị;</t>
  </si>
  <si>
    <t>- Sửa chữa thiết bị điện;</t>
  </si>
  <si>
    <t>- Sửa chữa thiết bị khác;</t>
  </si>
  <si>
    <t>- Lắp đặt máy móc và thiết bị công nghiệp;</t>
  </si>
  <si>
    <t>- Thoát nước và xử lý nước thải</t>
  </si>
  <si>
    <t>- Lắp đặt hệ thống điện</t>
  </si>
  <si>
    <t>- Lắp đặt hệ thống cấp, thoát nước, lò sưởi và điều hòa không khí;</t>
  </si>
  <si>
    <t>- Xây dựng nhà các loại</t>
  </si>
  <si>
    <t>- Vận tải hàng hóa bằng đường bộ. Chi tiết: Vận tải hàng hóa bằng ô tô các loại (trừ ô tô chuyên dụng);</t>
  </si>
  <si>
    <t>- Kinh doanh bất động sản, quyền sử dụng đất thuộc chủ sở hữu, chủ sử dụng hoặc đi thuê. Chi tiết:</t>
  </si>
  <si>
    <t>- Kiểm tra và phân tích kỹ thuật. Chi tiết: Kiểm tra, phân tích các thành phần kim loại;</t>
  </si>
  <si>
    <t>- Hoạt động chuyên môn, khoa học và công nghệ khác chưa được phân vào đâu. Chi tiết: Dịch vụ chuyển</t>
  </si>
  <si>
    <t>giao, ứng dụng công nghệ sản xuất máy bơm, vòi và van, tuốc bin nước, quạt công nghiệp;</t>
  </si>
  <si>
    <t>- Cho thuê xe có động cơ. Chi tiết: Cho thuê xe ô tô, xe nâng (ngoài xe chuyên dụng);</t>
  </si>
  <si>
    <t>- Cho thuê máy móc, thiết bị và đồ dùng hữu hình khác. Chi tiết: Cho thuê các loại máy móc, thiết bị, công cụ.</t>
  </si>
  <si>
    <t>4. Cấu trúc doanh nghiệp</t>
  </si>
  <si>
    <t>- Danh sách các đơn vị trực thuộc của Công ty như sau:</t>
  </si>
  <si>
    <t>Tên đơn vị</t>
  </si>
  <si>
    <t>Chi nhánh Hồ Chí Minh</t>
  </si>
  <si>
    <t>Tp Hồ Chí Minh</t>
  </si>
  <si>
    <t>Kinh doanh máy bơm</t>
  </si>
  <si>
    <t>Chi nhánh Hà Nội</t>
  </si>
  <si>
    <t>2. Đơn vị tiền tệ sử dụng trong ghi chép kế toán là đồng Việt Nam (VND).</t>
  </si>
  <si>
    <t xml:space="preserve">IV. Các chính sách kế toán áp dụng </t>
  </si>
  <si>
    <t>1. Nguyên tắc ghi nhận các khoản tiền và các khoản tương đương tiền.</t>
  </si>
  <si>
    <t>Các nghiệp vụ kinh tế phát sinh bằng ngoại tệ được quy đổi ra đồng Việt Nam theo tỷ giá hối đoái do NH</t>
  </si>
  <si>
    <t>Nhà nước công bố tại thời điểm phát sinh nghiệp vụ hoặc tại các thời điểm kết thúc niên độ, kỳ báo cáo.</t>
  </si>
  <si>
    <t xml:space="preserve">Chênh lệch tỷ giá thực tế phát sinh được kết chuyển vào doanh thu tài chính hoặc chi phí tài chính trong </t>
  </si>
  <si>
    <t>năm tài chính.</t>
  </si>
  <si>
    <t>Tiền và các khoản tương đương tiền bao gồm tiền mặt tại quỹ, tiền gửi ngân hàng, các khoản đầu tư đến ngày</t>
  </si>
  <si>
    <t>đáo hạn có thời gian đáo hạn không quá 03 tháng, có tính thanh khoản cao, có khả năng  chuyển đổi dễ dàng</t>
  </si>
  <si>
    <t>thành các lượng tiền xác định và không có nhiều rủi ro trong chuyển đổi thành tiền.</t>
  </si>
  <si>
    <t>3. Nguyên tắc kế toán nợ phải thu</t>
  </si>
  <si>
    <t>Các khoản phải thu được trình bày trên Báo cáo tài chính theo giá trị ghi sổ các khoản phải thu của khách hàng</t>
  </si>
  <si>
    <t>và phải thu khác sau khi trừ đi các khoản dự phòng được lập cho các khoản nợ phải thu khó đòi.</t>
  </si>
  <si>
    <t xml:space="preserve">Dự phòng nợ phải thu khó đòi được trích lập cho từng khoản phải thu khó đòi căn cứ vào tuổi nợ quá hạn của </t>
  </si>
  <si>
    <t>các khoản nợ hoặc dự kiến mức tổn thất có thể xảy ra.</t>
  </si>
  <si>
    <t>Hàng tồn kho được tính theo giá gốc. Trường hợp giá trị thuần có thể thực hiện được thấp hơn giá gốc thì hàng</t>
  </si>
  <si>
    <t>tồn kho được tính theo giá trị thuần có thể thực hiện được. Giá gốc hàng tồn kho bao gồm chi phí mua, chi phí</t>
  </si>
  <si>
    <t>chế biến và các chi phí liên quan trực tiếp khác phát sinh để có được hàng tồn kho ở địa điểm và trạng thái</t>
  </si>
  <si>
    <t>hiện tại.</t>
  </si>
  <si>
    <t>Giá trị hàng tồn kho được xác định theo phương pháp bình quân gia quyền.</t>
  </si>
  <si>
    <t>Phương pháp xác định giá trị sản phẩm dở dang: Chi phí nguyên vật liệu chính cho từng sản phẩm chưa</t>
  </si>
  <si>
    <t>hoàn thành.</t>
  </si>
  <si>
    <t>Hàng tồn kho được hạch toán theo phương pháp kê khai thường xuyên.</t>
  </si>
  <si>
    <t>Dự phòng giảm giá hàng tồn kho được lập vào thời điểm cuối năm là số chênh lệch giữa giá gốc của</t>
  </si>
  <si>
    <t>hàng tồn kho lớn hơn giá trị thuần có thể thực hiện được</t>
  </si>
  <si>
    <t>4. Nguyên tắc ghi nhận hàng tồn kho:</t>
  </si>
  <si>
    <t>5. Nguyên tắc ghi nhận tài sản cố định và khấu hao TSCĐ:</t>
  </si>
  <si>
    <t>Khấu hao được trích theo phương pháp đường thẳng. Thời gian khấu hao được ước tính như sau:</t>
  </si>
  <si>
    <t>- Nhà cửa, vật kiến trúc</t>
  </si>
  <si>
    <t>05 - 25</t>
  </si>
  <si>
    <t>năm</t>
  </si>
  <si>
    <t>- Máy móc, thiết bị</t>
  </si>
  <si>
    <t>04 - 08</t>
  </si>
  <si>
    <t>- Phương tiện vận tải</t>
  </si>
  <si>
    <t>- Thiết bị văn phòng</t>
  </si>
  <si>
    <t>05 - 06</t>
  </si>
  <si>
    <t>03 - 05</t>
  </si>
  <si>
    <t>Quyền sử dụng đất của Công ty là quyền sử dụng đất không có thời hạn nên không thực hiện trích khấu hao.</t>
  </si>
  <si>
    <t>6. Nguyên tắc kế toán chi phí trả trước.</t>
  </si>
  <si>
    <t>7. Nguyên tắc kế toán nợ phải trả.</t>
  </si>
  <si>
    <t>8. Nguyên tắc ghi nhận vay và nợ phải trả thuê tài chính.</t>
  </si>
  <si>
    <t>9. Nguyên tắc ghi nhận và vốn hóa các khoản chi phí đi vay.</t>
  </si>
  <si>
    <t>10. Nguyên tắc ghi nhận chi phí phải trả.</t>
  </si>
  <si>
    <t>11. Nguyên tắc và phương pháp ghi nhận các khoản dự phòng phải trả.</t>
  </si>
  <si>
    <t xml:space="preserve">Chỉ những chi phí liên quan đến khoản dự phòng phải trả đã lập ban đầu mới được bù đắp bằng khoản dự </t>
  </si>
  <si>
    <t>phòng phải trả đó.</t>
  </si>
  <si>
    <t>Khoản chênh lệch giữa số dự phòng phải trả đã lập ở năm trước chưa sử dụng hết lớn hơn số dự phòng phải trả</t>
  </si>
  <si>
    <t>lập ở kỳ báo cáo được hoàn nhập ghi giảm chi phí sản xuất kinh doanh trong năm trừ khoản chênh lệch lớn hơn</t>
  </si>
  <si>
    <t>của khoản dự phòng phải trả được hoàn nhập vào thu nhập khác trong năm.</t>
  </si>
  <si>
    <t>Vốn đầu tư của chủ sở hữu được ghi nhận theo số vốn thực góp của chủ sở hữu.</t>
  </si>
  <si>
    <t>12. Nguyên tắc ghi nhận doanh thu chưa thực hiện.</t>
  </si>
  <si>
    <t>13. Nguyên tắc ghi nhận vốn chủ sở hữu:</t>
  </si>
  <si>
    <t xml:space="preserve">Lợi nhuận sau thuế chưa phân phối có thể được chia cho các nhà đầu tư dựa trên tỷ lệ vốn góp sau khi được </t>
  </si>
  <si>
    <t>Đại hội đồng cổ đông thông qua và sau khi trích lập các quỹ dự phòng theo điều lệ Công ty và các quy định</t>
  </si>
  <si>
    <t>của pháp luật Việt Nam.</t>
  </si>
  <si>
    <t>lưu ký chứng khoán Việt Nam.</t>
  </si>
  <si>
    <t>14. Nguyên tắc và phương pháp ghi nhận doanh thu:</t>
  </si>
  <si>
    <t>Doanh thu bán hàng được ghi nhận khi đồng thời thỏa mãn các điều kiện sau:</t>
  </si>
  <si>
    <t>- Phần lớn rủi ro và lợi ích gắn liền với quyền sở hữu sản phẩm hoặc hàng hóa được chuyển giao cho người mua;</t>
  </si>
  <si>
    <t>- Công ty không còn nắm giữ quyền quản lý hàng hóa như người sở hữu hàng hóa hoặc quyền kiểm soát hàng hóa;</t>
  </si>
  <si>
    <t>- Doanh thu được xác định tương đối chắc chắn;</t>
  </si>
  <si>
    <t>- Công ty đã thu được hoặc sẽ thu được lợi ích kinh tế từ giao dịch bán hàng;</t>
  </si>
  <si>
    <t>- Xác định chi phí liên quan đến giao dịch bán hàng.</t>
  </si>
  <si>
    <t>+ Doanh thu bán hàng:</t>
  </si>
  <si>
    <t>+  Doanh thu cung cấp dịch vụ:</t>
  </si>
  <si>
    <t>Doanh thu cung cấp dịch vụ được ghi nhận khi kết quả của giao dịch đó được xác định một cách đáng tin cậy.</t>
  </si>
  <si>
    <t>Trường hợp việc cung cấp dịch vụ liên quan đền nhiều năm thì doanh thu được ghi nhận trong năm theo kết quả</t>
  </si>
  <si>
    <t>phần công việc đã hoàn thành vào ngày lập Bảng cân đối kế toán của năm đó. Kết quả của giao dịch cung cấp</t>
  </si>
  <si>
    <t>dịch vụ được xác định khi thỏa mãn các điều kiện sau:</t>
  </si>
  <si>
    <t>- Có khả năng thu được lợi ích kinh tế từ giao dịch cung cấp dịch vụ đó;</t>
  </si>
  <si>
    <t>- Xác định được phần công việc đã hoàn thành vào ngày lập bảng cân đối kế toán;</t>
  </si>
  <si>
    <t>- Xác định được chi phí phát sinh cho giao dịch và chi phí để hoàn thành giao dịch cung cấp dịch vụ đó.</t>
  </si>
  <si>
    <t>Phần công việc cung cấp dịch vụ đã hoàn thành được xác định theo phương pháp đánh giá công việc hoàn thành.</t>
  </si>
  <si>
    <t>+ Doanh thu hoạt động tài chính:</t>
  </si>
  <si>
    <t>- Có khả năng thu được lợi ích kinh tế từ giao dịch đó;</t>
  </si>
  <si>
    <t xml:space="preserve">Cổ tức, lợi nhuận được chia được ghi nhận khi Công ty được quyền nhận cổ tức hoặc quyền nhận lợi nhuận từ </t>
  </si>
  <si>
    <t>việc góp vốn.</t>
  </si>
  <si>
    <t>15. Nguyên tắc kế toán chi phí tài chính.</t>
  </si>
  <si>
    <t>Các khoản chi phí được ghi nhận vào chi phí tài chính gồm:</t>
  </si>
  <si>
    <t>- Chi phí hoặc các khoản lỗ liên quan đến hoạt động đầu tư tài chính;</t>
  </si>
  <si>
    <t>- Chi phí đi vay vốn;</t>
  </si>
  <si>
    <t>- Các khoản lỗ do thay đổi tỷ giá hối đoái các nghiệp vụ phát sinh liên quan đến ngoại tệ;</t>
  </si>
  <si>
    <t xml:space="preserve">V. Thông tin bổ sung cho các khoản mục trình bày trong Bảng cân đối kế toán </t>
  </si>
  <si>
    <t>Đơn vị tính:VNĐ</t>
  </si>
  <si>
    <t xml:space="preserve">- Bán buôn máy móc, thiết bị và phụ tùng khác. Chi tiết: Bán buôn máy bơm, vòi và van, tuốc bin nước, quạt </t>
  </si>
  <si>
    <t xml:space="preserve">công nghiệp; bán buôn máy móc, thiết bị điện, vật liệu điện (máy phát điện, động cơ điện, dây điện và thiết bị </t>
  </si>
  <si>
    <t xml:space="preserve">điện khác dùng trong mạch điện); bán buôn vòng bi, thiết bị và phụ tùng máy bơm, van, quạt công nghiệp và </t>
  </si>
  <si>
    <t>thiết bị thủy khí khác;</t>
  </si>
  <si>
    <t xml:space="preserve">- Nghiên cứu và phát triển thực nghiệm khoa học tự nhiên và kỹ thuật. Chi tiết: Chủ trì thực hiện các dự án </t>
  </si>
  <si>
    <t>khoa học công nghệ, đề tài khoa học các cấp về các sản phẩm từ cơ khí, công nghệ nấu luyện, gia công;</t>
  </si>
  <si>
    <t xml:space="preserve">Cho thuê nhà làm văn phòng, nhà xưởng, kho bãi, nhà hàng (chỉ được kinh doanh nghành nghề này trên đất </t>
  </si>
  <si>
    <t>thuê của Nhà nước khi có đủ điều kiện theo quy định của pháp luật);</t>
  </si>
  <si>
    <t>- Hoạt động thiết kế chuyên dụng. Chi tiết: Thiết kế các sản phẩm bơm, vòi và van, tuốc bin nước, quạt CN;</t>
  </si>
  <si>
    <t>TSCĐ hữu hình, tài sản cố định vô hình được ghi nhận theo nguyên giá, hao mòn lũy kế và giá trị còn lại.</t>
  </si>
  <si>
    <t xml:space="preserve">Các chi phí trả trước chỉ liên quan đế chi phí sản xuất kinh doanh của một năm tài chính hoặc một chu kỳ kinh </t>
  </si>
  <si>
    <t xml:space="preserve">Nợ phải trả của Công ty bao gồm các khoản phải trả người bán và phải trả khác, chi phí phải trả. Tại thời điểm </t>
  </si>
  <si>
    <t xml:space="preserve">ghi nhận lần đầu, các khoản nợ phải trả được xác định theo giá gốc và cộng các chi phí phát sinh liên quan trực </t>
  </si>
  <si>
    <t>tiếp đến các khoản nợ đó.</t>
  </si>
  <si>
    <t xml:space="preserve">Các khoản vay và nợ phải trả thuê tài chính được ghi nhận vào chi phí sản xuất, kinh doanh trong năm khi phát </t>
  </si>
  <si>
    <t xml:space="preserve">sinh, trừ chi phí đi vay liên quan trực tiếp đến việc đầu tư xây dựng hoặc sản xuất dở dang được tính vào giá trị </t>
  </si>
  <si>
    <t>của tài sản đó (được vốn hóa) khi có đủ điều kiện.</t>
  </si>
  <si>
    <t xml:space="preserve">Chi phí đi vay liên quan trực tiếp đến việc đầu tư xây dựng hoặc sản xuất dở dang cần có thời gian đủ dài (trên </t>
  </si>
  <si>
    <t xml:space="preserve">Doanh thu chưa thực hiện là doanh thu nhận trước về số tiền của khách hàng đã trả trước về giá trị hàng hóa đã </t>
  </si>
  <si>
    <t>Công ty áp dụng Chế độ kế toán doanh nghiệp ban hành theo Thông tư 200/2014 ngày 22 tháng 12 năm 2014</t>
  </si>
  <si>
    <t>của Bộ Tài chính.</t>
  </si>
  <si>
    <t>Cuối kỳ</t>
  </si>
  <si>
    <t>Thiết bị dụng cụ quản lý</t>
  </si>
  <si>
    <t>Số dư cuối kỳ</t>
  </si>
  <si>
    <t>- Tại ngày cuối kỳ</t>
  </si>
  <si>
    <t>- Mua trong kỳ</t>
  </si>
  <si>
    <t>- Khấu hao trong kỳ</t>
  </si>
  <si>
    <t>- Khấu hao TS hình thành từ DA KHCN</t>
  </si>
  <si>
    <t>Chi phí đền bù GPMB cơ sở II</t>
  </si>
  <si>
    <t>- Chi phí công cụ dụng cụ chờ phân bổ</t>
  </si>
  <si>
    <t>- Các khoản khác</t>
  </si>
  <si>
    <t>c) Thuyết minh chi tiết về các khoản vay</t>
  </si>
  <si>
    <t>- NHTNHH CTBC CN Hồ Chí Minh (3)</t>
  </si>
  <si>
    <t xml:space="preserve"> + Mục đích vay: Bổ sung vốn lưu động phục vụ sản xuất kinh doanh.</t>
  </si>
  <si>
    <t xml:space="preserve"> + Thời hạn của hợp đồng: Theo từng giấy nhận nợ nhưng không quá 6 tháng</t>
  </si>
  <si>
    <t xml:space="preserve"> + Hạn mức tín dụng: 1.000.000 USD</t>
  </si>
  <si>
    <t xml:space="preserve"> + Hạn mức tín dụng: 10 tỷ đồng.</t>
  </si>
  <si>
    <t xml:space="preserve"> + Các hình thức bảo đảm tiền vay: Tín chấp.</t>
  </si>
  <si>
    <t xml:space="preserve"> + Thời hạn của hợp đồng: Đến khi bên cho vay có nhu cầu sử dụng (thông báo rút vốn cho vay bằng văn bản </t>
  </si>
  <si>
    <t xml:space="preserve"> - Thuế Thu nhập doanh nghiệp</t>
  </si>
  <si>
    <t xml:space="preserve"> - Thuế Giá trị gia tăng</t>
  </si>
  <si>
    <t xml:space="preserve"> - Thuế Thu nhập cá nhân</t>
  </si>
  <si>
    <t xml:space="preserve"> - Chi phí lãi vay phải trả</t>
  </si>
  <si>
    <t xml:space="preserve"> - Phí kiểm toán BCTC</t>
  </si>
  <si>
    <t>- Cổ tức phải trả</t>
  </si>
  <si>
    <t>- Kinh phí công đoàn</t>
  </si>
  <si>
    <t>- Nhận ký quỹ, ký cược ngắn hạn</t>
  </si>
  <si>
    <t>- Tăng vốn trong năm trước</t>
  </si>
  <si>
    <t>- Lãi trong năm trước</t>
  </si>
  <si>
    <t>- Tăng vốn trong năm nay</t>
  </si>
  <si>
    <t xml:space="preserve">Chênh lệch tỷ giá </t>
  </si>
  <si>
    <t>- Thưởng Ban điều hành</t>
  </si>
  <si>
    <t>Mẫu số B 03a - DN</t>
  </si>
  <si>
    <t xml:space="preserve">c)  Các quỹ của doanh nghiệp: </t>
  </si>
  <si>
    <t>- Nguồn kinh phí còn lại đầu năm</t>
  </si>
  <si>
    <t>- Nguồn kinh phí còn lại cuối kỳ</t>
  </si>
  <si>
    <t>Kỳ này</t>
  </si>
  <si>
    <t>Lũy kế năm</t>
  </si>
  <si>
    <r>
      <rPr>
        <b/>
        <sz val="11"/>
        <color theme="1"/>
        <rFont val="Times New Roman"/>
        <family val="1"/>
      </rPr>
      <t xml:space="preserve">                     </t>
    </r>
    <r>
      <rPr>
        <b/>
        <u/>
        <sz val="11"/>
        <color theme="1"/>
        <rFont val="Times New Roman"/>
        <family val="1"/>
      </rPr>
      <t>Mẫu số B 09a - DN</t>
    </r>
  </si>
  <si>
    <t>Năm 2015</t>
  </si>
  <si>
    <t>Lũy kế từ đầu năm 
đến cuối quí này</t>
  </si>
  <si>
    <t>Giá gốc</t>
  </si>
  <si>
    <t>Giá trị có thể thu hồi</t>
  </si>
  <si>
    <t>- Doanh thu bán hàng hóa</t>
  </si>
  <si>
    <t>- Doanh thu bán thành phẩm</t>
  </si>
  <si>
    <t>- Doanh thu cung cấp dịch vụ</t>
  </si>
  <si>
    <t xml:space="preserve"> Người lập biểu                            Giám đốc tài chính                        Tổng giám đốc</t>
  </si>
  <si>
    <r>
      <t xml:space="preserve">  - Trong đó:</t>
    </r>
    <r>
      <rPr>
        <sz val="12"/>
        <color theme="1"/>
        <rFont val="Times New Roman"/>
        <family val="1"/>
      </rPr>
      <t xml:space="preserve"> Chi phí lãi vay </t>
    </r>
  </si>
  <si>
    <t>14. Tổng lợi nhuận kế toán trước thuế 
(50 = 30 + 40)</t>
  </si>
  <si>
    <t>17. Lợi nhuận sau thuế TNDN 
(60=50 – 51 - 52)</t>
  </si>
  <si>
    <t>10 Lợi nhuận thuần từ hoạt động KD      
{30 = 20 + (21 - 22) - (25 + 26)}</t>
  </si>
  <si>
    <t>1. Doanh thu bán hàng và CCDV</t>
  </si>
  <si>
    <t>Nguyễn Thị Thu Thủy                        Bùi Thị Lệ Thủy                     Nguyễn Trọng Nam</t>
  </si>
  <si>
    <t>Số phải nộp trong kỳ</t>
  </si>
  <si>
    <t>Số đã thực nộp trong kỳ</t>
  </si>
  <si>
    <t xml:space="preserve">    - Thuế, phí và lệ phí;</t>
  </si>
  <si>
    <t xml:space="preserve">    - Chi phí khác.</t>
  </si>
  <si>
    <t>Nhà cửa, 
vật kiến trúc</t>
  </si>
  <si>
    <t>Quyền 
sử dụng đất</t>
  </si>
  <si>
    <t>- Chi phí dịch vụ mua ngoài</t>
  </si>
  <si>
    <t>- Thuế, phí và lệ phí</t>
  </si>
  <si>
    <t>Công ty CP Chế tạo Bơm Hải Dương</t>
  </si>
  <si>
    <t xml:space="preserve">Số đầu năm </t>
  </si>
  <si>
    <t>Số cuối kỳ</t>
  </si>
  <si>
    <t xml:space="preserve">+ Nền bãi để phôi XCK và PKH </t>
  </si>
  <si>
    <t>+ Sàn để mẫu gỗ xưởng Đúc</t>
  </si>
  <si>
    <t>- Phải thu người lao động (lương BHXH)</t>
  </si>
  <si>
    <t>- Tạm ứng;</t>
  </si>
  <si>
    <t>- Dư Nợ BHXH</t>
  </si>
  <si>
    <t>- Dư Nợ BHYT</t>
  </si>
  <si>
    <t>- Dư Nợ BHTN</t>
  </si>
  <si>
    <t xml:space="preserve"> + Hạn mức tín dụng: 6.400.000.000 đồng</t>
  </si>
  <si>
    <t xml:space="preserve"> + Thời hạn của hợp đồng:  06 tháng</t>
  </si>
  <si>
    <t xml:space="preserve"> - Thuế nhà đất và tiền thuê đất</t>
  </si>
  <si>
    <t xml:space="preserve">   + Chi nhánh Hồ Chí Minh</t>
  </si>
  <si>
    <t xml:space="preserve">   + Chi nhánh Hà Nội</t>
  </si>
  <si>
    <t>Nội dung</t>
  </si>
  <si>
    <t>- Chiết khấu thanh toán</t>
  </si>
  <si>
    <t>- Chi phí tiền lương nhân viên</t>
  </si>
  <si>
    <t>- Chi phí bảo hành</t>
  </si>
  <si>
    <t>- Chi phí quảng cáo</t>
  </si>
  <si>
    <t>- Chi phí bán hàng trực tiếp</t>
  </si>
  <si>
    <t>- Chi phí khác phục vụ bán hàng</t>
  </si>
  <si>
    <t>- Chi phí tiền lương nhân viên quản lý</t>
  </si>
  <si>
    <t>- Chi phí nguyên nhiên vật liệu quản lý</t>
  </si>
  <si>
    <t>- Chi phí đồ dùng văn phòng</t>
  </si>
  <si>
    <t>- Chi phí khấu hao TSCĐ</t>
  </si>
  <si>
    <t>- Chi phí dự phòng phải thu khó đòi</t>
  </si>
  <si>
    <t>- Chi phí bằng tiền khác</t>
  </si>
  <si>
    <t>Các phần mềm 
thiết kế</t>
  </si>
  <si>
    <t>- Trích lập Quỹ ĐTPT, Quỹ KT, PL</t>
  </si>
  <si>
    <t>LNST thuế 
chưa phân phối 
và các quỹ</t>
  </si>
  <si>
    <t>Thặng dư 
vốn cổ phần</t>
  </si>
  <si>
    <t>a) Xây dựng cơ bản dở dang:</t>
  </si>
  <si>
    <t>- Phải trả các đối tượng khác:</t>
  </si>
  <si>
    <t>- Phải thu khách hàng khác:</t>
  </si>
  <si>
    <t>2. Phải thu của khách hàng</t>
  </si>
  <si>
    <t>3. Phải thu khác</t>
  </si>
  <si>
    <t>4. Hàng tồn kho:</t>
  </si>
  <si>
    <t>8. Chi phí trả trước</t>
  </si>
  <si>
    <t xml:space="preserve"> + Các hình thức bảo đảm tiền vay: Tín chấp thông qua cam kết bảo lãnh của Tổng Công ty CP Thiết bị điện VN</t>
  </si>
  <si>
    <t>- Quỹ đầu tư phát triển</t>
  </si>
  <si>
    <r>
      <rPr>
        <b/>
        <sz val="12"/>
        <color theme="1"/>
        <rFont val="Times New Roman"/>
        <family val="1"/>
      </rPr>
      <t xml:space="preserve">Nơi thành lập </t>
    </r>
    <r>
      <rPr>
        <b/>
        <u/>
        <sz val="12"/>
        <color theme="1"/>
        <rFont val="Times New Roman"/>
        <family val="1"/>
      </rPr>
      <t xml:space="preserve">
và hoạt động</t>
    </r>
  </si>
  <si>
    <r>
      <rPr>
        <b/>
        <sz val="12"/>
        <color theme="1"/>
        <rFont val="Times New Roman"/>
        <family val="1"/>
      </rPr>
      <t xml:space="preserve">Hoạt động </t>
    </r>
    <r>
      <rPr>
        <b/>
        <u/>
        <sz val="12"/>
        <color theme="1"/>
        <rFont val="Times New Roman"/>
        <family val="1"/>
      </rPr>
      <t xml:space="preserve">
kinh doanh chính</t>
    </r>
  </si>
  <si>
    <t>9. Vay và nợ thuê tài chính</t>
  </si>
  <si>
    <t>10. Phải trả người bán</t>
  </si>
  <si>
    <t>11. Thuế và các khoản phải nộp nhà nước</t>
  </si>
  <si>
    <t>13. Phải trả khác</t>
  </si>
  <si>
    <t>14. Doanh thu chưa thực hiện</t>
  </si>
  <si>
    <t>15. Dự phòng phải trả</t>
  </si>
  <si>
    <t xml:space="preserve">Công ty đã áp dụng Chế độ kế toán Việt Nam và các văn bản hướng dẫn Chuẩn mực do Nhà nước ban hành. </t>
  </si>
  <si>
    <t xml:space="preserve">Các báo cáo tài chính được lập và trình bày theo đúng mọi quy định của từng chuẩn mực, thông tư hướng dẫn </t>
  </si>
  <si>
    <t xml:space="preserve"> và Chế độ kế toán hiện hành đang áp dụng.</t>
  </si>
  <si>
    <t xml:space="preserve">Thực hiện Thông tư  45/2013/TT-BTC ngày 25/04/2013 của Bộ Tài chính, hướng dẫn chế độ quản lý, sử dụng  </t>
  </si>
  <si>
    <t xml:space="preserve">và trích khâu hao TSCĐ. TSCĐ hữu hình, TSCĐ vô hình được ghi nhận theo giá gốc. Trong quá trình sử dụng, </t>
  </si>
  <si>
    <t xml:space="preserve">doanh được ghi nhận là chi phí trả trước ngắn hạn và được tính vào chi phí sản xuất kinh doanh trong năm tài </t>
  </si>
  <si>
    <t xml:space="preserve">chính. Các chi phí đã phát sinh trong năm tài chính nhưng liên quan đến kết quả hoạt động sản xuất kinh doanh </t>
  </si>
  <si>
    <t xml:space="preserve">của nhiều niên độ kế toán được hạch toán vào chi phí trả trước dài hạn để phân bổ dần vào kết quả hoạt động </t>
  </si>
  <si>
    <t>kinh doanh trong các niên độ kế toán sau.</t>
  </si>
  <si>
    <t xml:space="preserve">12 tháng) để có thể đưa vào sử dụng theo mục đích trước hoặc bán thì được tính vào giá trị của tài sản đó  </t>
  </si>
  <si>
    <t xml:space="preserve">(được vốn hóa). </t>
  </si>
  <si>
    <t xml:space="preserve">Các khoản chi phí thực tế chưa phát sinh nhưng được trích trước vào chi phí sản xuất kinh doanh trong năm để </t>
  </si>
  <si>
    <t xml:space="preserve">đảm bảo khi chi phí phát sinh thực tế không gây đột biến cho chi phí sản xuất kinh doanh trên cơ sở đảm bảo </t>
  </si>
  <si>
    <t xml:space="preserve">nguyên tắc phù hợp giữa doanh thu và chi phí. Khi các chi phí đó phát sinh, nếu có chênh lệch với số đã trích, </t>
  </si>
  <si>
    <t>kế toán tiến hành ghi bổ sung hoặc ghi giảm tương ứng với phần chênh lệch.</t>
  </si>
  <si>
    <t xml:space="preserve">Giá trị được ghi nhận của một khoản dự phòng phải trả là giá trị được ước tính hợp lý nhất về khoản tiền sẽ phải </t>
  </si>
  <si>
    <t>chi để thanh toán nghĩa vụ nợ hiện tại tại ngày kết thúc kỳ kế toán.</t>
  </si>
  <si>
    <t>hoàn thành nhưng chưa bàn giao được, giá trị dịch vụ cho thuê mặt bằng, kho bãi theo cam kết trên hợp đồng.</t>
  </si>
  <si>
    <t xml:space="preserve">Thặng dư vốn cổ phần được ghi nhận theo số chênh lệch lớn hơn hoặc nhỏ hơn giữa giá thực tế phát hành và </t>
  </si>
  <si>
    <t xml:space="preserve">mệnh giá cổ phiếu khi phát hành cổ phiếu lần đầu, phát hành bổ sung. Chi phí liên quan đến việc phát hành được </t>
  </si>
  <si>
    <t>ghi giảm thặng dư vốn cổ phần.</t>
  </si>
  <si>
    <t xml:space="preserve">Lợi nhuận sau thuế chưa phân phối là số lợi nhuận từ các hoạt động của doanh nghiệp sau khi trừ đi các khoản </t>
  </si>
  <si>
    <t>điều chỉnh do áp dụng hồi tố thay đổi chính sách kế toán và điều chỉnh hồi tố sai sót trọng yếu của các năm trước.</t>
  </si>
  <si>
    <t xml:space="preserve">Cổ tức phải trả cho các cổ đông được ghi nhận là khoản phải trả trong Bảng cân đối kế toán của Công ty sau khi </t>
  </si>
  <si>
    <t>có thông báo chia cổ tức của Hội đồng quản trị Công ty và thông báo ngày chốt quyền nhận cổ tức của Trung tâm</t>
  </si>
  <si>
    <t xml:space="preserve">Doanh thu phát sinh từ tiền lãi, cổ tức, lợi nhuận được chia và các khoản doanh thu hoạt động tài chính khác </t>
  </si>
  <si>
    <t>được ghi nhận khi thỏa mãn đồng thời các điều kiện sau:</t>
  </si>
  <si>
    <t>Dự phòng</t>
  </si>
  <si>
    <t>+ Buồng phun sơn hàng Sumi X Đúc</t>
  </si>
  <si>
    <t xml:space="preserve">a) Ngắn hạn </t>
  </si>
  <si>
    <t>- NHTMCP Quốc tế VN CN HD (2)</t>
  </si>
  <si>
    <t>a) Phải trả người bán ngắn hạn</t>
  </si>
  <si>
    <t>- Hoàn nhập dự phòng phải thu khó đòi</t>
  </si>
  <si>
    <t xml:space="preserve">  - Nguyên giá TSCĐ cuối năm đã khấu hao hết nhưng vẫn còn sử dụng;</t>
  </si>
  <si>
    <t>Phương tiện
vận tải, truyền dẫn</t>
  </si>
  <si>
    <t>Số dư cuối kỳ này</t>
  </si>
  <si>
    <t>(Ban hành theo Thông tư số 200/2014/TT-BTC</t>
  </si>
  <si>
    <t>Số 37 Đại lộ Hồ Chí Minh, Phường Nguyễn Trãi, Tp Hải Dương</t>
  </si>
  <si>
    <t xml:space="preserve">                       Mẫu số B 01a - DN</t>
  </si>
  <si>
    <t>(Ban hành theo Th«ng tư số 200/2014/TT-BTC</t>
  </si>
  <si>
    <r>
      <rPr>
        <b/>
        <sz val="12"/>
        <color theme="1"/>
        <rFont val="Times New Roman"/>
        <family val="1"/>
      </rPr>
      <t>Số 37 Đại lộ Hồ Chí Minh, P. Nguyễn Trãi, Tp Hải Dương</t>
    </r>
    <r>
      <rPr>
        <b/>
        <sz val="13"/>
        <color theme="1"/>
        <rFont val="Times New Roman"/>
        <family val="1"/>
      </rPr>
      <t/>
    </r>
  </si>
  <si>
    <t xml:space="preserve">   Mẫu số B02a - DN</t>
  </si>
  <si>
    <t>Ngày 22/12/2014 của Bộ Tài chÝnh)</t>
  </si>
  <si>
    <t>Số 37 Đại lộ Hồ Chí Minh, P. Nguyễn Trãi, Tp Hải Dương</t>
  </si>
  <si>
    <t>Ngày 22/12/2014 của Bộ Tài chính</t>
  </si>
  <si>
    <t>- Các khoản tương đương tiền 
(Tiền gửi có kỳ hạn ngắn hạn)</t>
  </si>
  <si>
    <t>6. Tăng, giảm tài sản cố định vô hình:</t>
  </si>
  <si>
    <t>5. Tăng, giảm tài sản cố định hữu hình:</t>
  </si>
  <si>
    <t xml:space="preserve"> + Hạn mức tín dụng: 200 tỷ đồng.</t>
  </si>
  <si>
    <t>thương Việt Nam - Chi nhánh Hải Dương với các điều khoản chi tiết sau:</t>
  </si>
  <si>
    <t>các điều khoản chi tiết sau:</t>
  </si>
  <si>
    <t>Dương với các điều khoản cụ thể sau:</t>
  </si>
  <si>
    <t>các điều khoản cụ thể:</t>
  </si>
  <si>
    <t>Nam với các điều khoản chi tiết sau:</t>
  </si>
  <si>
    <t xml:space="preserve"> lưu động với thời gian dưới 12 tháng. Lãi suất thỏa thuận nhưng không cao hơn lãi suất huy động bình quân của </t>
  </si>
  <si>
    <t xml:space="preserve"> + Các hình thức bảo đảm tiền vay: Thế chấp tài sản gồm toàn bộ nhà xưởng, máy móc thiết bị, tài sản khác gắn liền</t>
  </si>
  <si>
    <t>với quyền sử dụng đất số G499514 do UBND tỉnh Hải Hưng cấp ngày 22/04/1996;  Toàn bộ nhà xưởng, máy móc</t>
  </si>
  <si>
    <t>thiết bị, tài sản khác gắn liền với quyền sử dụng đất số AL569038 do UBND tỉnh Hải Dương cấp ngày 30/05/2008.</t>
  </si>
  <si>
    <t xml:space="preserve"> + Các hình thức bảo đảm tiền vay: Toàn bộ hàng tồn kho luân chuyển gồm nguyên vật liệu, thành phẩm, hàng hóa,</t>
  </si>
  <si>
    <t>hàng đại lý tại chi nhánh toàn bộ các khoản phải thu theo các hợp đồng kinh tế được  ký kết giữa bên vay và các đối</t>
  </si>
  <si>
    <t>tác mà bên vay là người thụ hưởng.</t>
  </si>
  <si>
    <t>Trong đó: Quỹ đầu tư PTSX</t>
  </si>
  <si>
    <t xml:space="preserve">               Quỹ dự phòng tài chính</t>
  </si>
  <si>
    <t>- Vốn góp của các đối tượng khác (49%)</t>
  </si>
  <si>
    <t>Giá trị</t>
  </si>
  <si>
    <t>a) Các khoản chi phí QLDN PS trong kỳ</t>
  </si>
  <si>
    <t>7. Tài sản dở dang dài hạn:</t>
  </si>
  <si>
    <t>- Chi trả cổ tức năm 2014 (17%/3,5 triệu CP)</t>
  </si>
  <si>
    <t>MÉu CBTT-03</t>
  </si>
  <si>
    <t>B¸o c¸o tµi chÝnh tãm t¾t</t>
  </si>
  <si>
    <t>I.A. B¶ng c©n ®èi kÕ to¸n</t>
  </si>
  <si>
    <t>§¬n vÞ tÝnh: §ång VN</t>
  </si>
  <si>
    <t>STT</t>
  </si>
  <si>
    <t>Néi dung</t>
  </si>
  <si>
    <t xml:space="preserve">Số dư cuối kỳ </t>
  </si>
  <si>
    <t>I</t>
  </si>
  <si>
    <t>Tµi s¶n ng¾n h¹n</t>
  </si>
  <si>
    <t>TiÒn vµ c¸c kho¶n tiÒn t­¬ng ®­¬ng</t>
  </si>
  <si>
    <t>C¸c kho¶n ®Çu t­ tµi chÝnh ng¾n h¹n</t>
  </si>
  <si>
    <t>C¸c kho¶n ph¶i thu ng¾n h¹n</t>
  </si>
  <si>
    <t>Hµng tån kho</t>
  </si>
  <si>
    <t>Tµi s¶n ng¾n h¹n kh¸c</t>
  </si>
  <si>
    <t>II</t>
  </si>
  <si>
    <t>Tµi s¶n dµi h¹n</t>
  </si>
  <si>
    <t>C¸c kho¶n ph¶i thu dµi h¹n</t>
  </si>
  <si>
    <t>Tµi s¶n cè ®Þnh</t>
  </si>
  <si>
    <t>- Tµi s¶n cè ®Þnh h÷u h×nh</t>
  </si>
  <si>
    <t>- Tµi s¶n cè ®Þnh v« h×nh</t>
  </si>
  <si>
    <t>- Tµi s¶n cè ®Þnh thuª tµi chÝnh</t>
  </si>
  <si>
    <t>- Chi phÝ x©y dùng c¬ b¶n dë dang</t>
  </si>
  <si>
    <t>BÊt ®éng s¶n ®Çu t­</t>
  </si>
  <si>
    <t>C¸c kho¶n ®Çu t­ tµi chÝnh dµi h¹n</t>
  </si>
  <si>
    <t>Tµi s¶n dµi h¹n kh¸c</t>
  </si>
  <si>
    <t>III</t>
  </si>
  <si>
    <t>Tæng céng tµi s¶n</t>
  </si>
  <si>
    <t>IV</t>
  </si>
  <si>
    <t>Nî ph¶i tr¶</t>
  </si>
  <si>
    <t>Nî ng¾n h¹n</t>
  </si>
  <si>
    <t>Nî dµi h¹n</t>
  </si>
  <si>
    <t>V</t>
  </si>
  <si>
    <t>Vèn chñ së h÷u</t>
  </si>
  <si>
    <t>- ThÆng d­ vèn cæ phÇn</t>
  </si>
  <si>
    <t>- Chªnh lÖch tû gi¸ hèi ®o¸i</t>
  </si>
  <si>
    <t>- Vèn kh¸c cña chñ së h÷u</t>
  </si>
  <si>
    <t>- Cæ phiÕu quü</t>
  </si>
  <si>
    <t>- Chªnh lÖch ®¸nh gi¸ l¹i tµi s¶n</t>
  </si>
  <si>
    <t>- C¸c quü</t>
  </si>
  <si>
    <t>- Lîi nhuËn sau thuÕ ch­a ph©n phèi</t>
  </si>
  <si>
    <t>- Nguån vèn ®Çu t­ XDCB</t>
  </si>
  <si>
    <t>Nguån kinh phÝ vµ quü kh¸c</t>
  </si>
  <si>
    <t>- Nguån kinh phÝ</t>
  </si>
  <si>
    <t>- Nguån kinh phÝ ®· h×nh thµnh TSC§</t>
  </si>
  <si>
    <t>VI</t>
  </si>
  <si>
    <t>Tæng céng nguån vèn</t>
  </si>
  <si>
    <t>KÕt qu¶ ho¹t ®éng kinh doanh</t>
  </si>
  <si>
    <t>Doanh thu b¸n hµng cung cÊp dÞch vô</t>
  </si>
  <si>
    <t>C¸c kho¶n gi¶m trõ doanh thu</t>
  </si>
  <si>
    <t>Doanh thu thuÇn vÒ b¸n hµng vµ CC dÞch vô</t>
  </si>
  <si>
    <t>Gi¸ vèn hµng b¸n</t>
  </si>
  <si>
    <t>Lîi nhuËn gép vÒ b¸n hµng vµ cung cÊp DV</t>
  </si>
  <si>
    <t>Doanh thu ho¹t ®éng tµi chÝnh</t>
  </si>
  <si>
    <t>Chi phÝ tµi chÝnh</t>
  </si>
  <si>
    <t>Chi phÝ b¸n hµng</t>
  </si>
  <si>
    <t>Chi phÝ qu¶n lý doanh nghiÖp</t>
  </si>
  <si>
    <t>Lîi nhuËn thuÇn tõ ho¹t ®éng kinh doanh</t>
  </si>
  <si>
    <t>Thu nhËp kh¸c</t>
  </si>
  <si>
    <t>Chi phÝ kh¸c</t>
  </si>
  <si>
    <t>Lîi nhuËn kh¸c</t>
  </si>
  <si>
    <t>Tæng lîi nhuËn kÕ to¸n tr­íc thuÕ</t>
  </si>
  <si>
    <t>ThuÕ thu nhËp doanh nghiÖp</t>
  </si>
  <si>
    <t>Lîi nhuËn sau thuÕ TNDN</t>
  </si>
  <si>
    <t>L·i c¬ b¶n trªn cæ phiÕu</t>
  </si>
  <si>
    <t>Cæ tøc trªn mçi cæ phiÕu kÕ ho¹ch</t>
  </si>
  <si>
    <t>§¹i diÖn ph¸p luËt cña c«ng ty</t>
  </si>
  <si>
    <t>Số dư đầu kỳ</t>
  </si>
  <si>
    <t>II.A. kÕt qu¶ ho¹t ®éng kinh doanh</t>
  </si>
  <si>
    <t>§iÖn tho¹i: 0320 3844 876/ 3853 496;  Fax: 0320 3585 606;  Website: www.hpmc.com.vn</t>
  </si>
  <si>
    <t>Sè 37 §¹i lé Hå ChÝ Minh - TP H¶i D­¬ng</t>
  </si>
  <si>
    <t>C«ng ty CP ChÕ T¹o B¬m H¶i D­¬ng</t>
  </si>
  <si>
    <t>- Vèn gãp cña chñ së h÷u</t>
  </si>
  <si>
    <t>V.1</t>
  </si>
  <si>
    <t>V.2</t>
  </si>
  <si>
    <t>V.3</t>
  </si>
  <si>
    <t>V.4</t>
  </si>
  <si>
    <t>V.5</t>
  </si>
  <si>
    <t>V.6</t>
  </si>
  <si>
    <t>V.8.a</t>
  </si>
  <si>
    <t>V.7</t>
  </si>
  <si>
    <t>V.8.b</t>
  </si>
  <si>
    <t>V.9.a</t>
  </si>
  <si>
    <t>V.10.a</t>
  </si>
  <si>
    <t>V.11</t>
  </si>
  <si>
    <t>V.12</t>
  </si>
  <si>
    <t>V.13.a</t>
  </si>
  <si>
    <t>V.15.a</t>
  </si>
  <si>
    <t>V.13.b</t>
  </si>
  <si>
    <t>V.16.b</t>
  </si>
  <si>
    <t>V.16.c</t>
  </si>
  <si>
    <t>V.17</t>
  </si>
  <si>
    <t>VII.1</t>
  </si>
  <si>
    <t>VII.2</t>
  </si>
  <si>
    <t>VII.3</t>
  </si>
  <si>
    <t>VII.4</t>
  </si>
  <si>
    <t>VII.5</t>
  </si>
  <si>
    <t>VII.8.a</t>
  </si>
  <si>
    <t>VII.8.b</t>
  </si>
  <si>
    <t>VII.6</t>
  </si>
  <si>
    <t>VII.7</t>
  </si>
  <si>
    <t>- Công ty Xây lắp 559 (TNHH) - Bắc Ninh</t>
  </si>
  <si>
    <t>- Sumitomo NACCO Materials Handling (Viet nam)., Ltd</t>
  </si>
  <si>
    <t xml:space="preserve"> + Hạn mức cho vay ngắn hạn: 30 tỷ đồng.</t>
  </si>
  <si>
    <t>các NH thương mại cộng 02%.</t>
  </si>
  <si>
    <t>- Công ty AVK Đan Mạch</t>
  </si>
  <si>
    <t>CP lưu hành BP (CP bổ sung từ 01/2/15):</t>
  </si>
  <si>
    <t>5. Lợi nhuận gộp về bán hàng &amp; CCDV 
(20=10 - 11)</t>
  </si>
  <si>
    <t>3. Doanh thu thuần về BH &amp; CCDV  
(10= 01-02)</t>
  </si>
  <si>
    <t>- Lãi cho vay vốn</t>
  </si>
  <si>
    <t>- Lãi ký quỹ;</t>
  </si>
  <si>
    <t>- Chi về nhượng bán, thanh lý TSCĐ.</t>
  </si>
  <si>
    <t xml:space="preserve">    - Chi phí nguyên liệu, vật liệu, nhiên liệu;</t>
  </si>
  <si>
    <t xml:space="preserve">                       (Ký, ghi rõ họ tên)                                   (Ký, ghi rõ họ tên)                   (Ký, đóng dấu, ghi rõ họ tên)</t>
  </si>
  <si>
    <t xml:space="preserve">                             (Ký, ghi rõ họ tên)                                   (Ký, ghi rõ họ tên)                  (Ký, đóng dấu, ghi rõ họ tên)</t>
  </si>
  <si>
    <t>Các khoản trên được ghi nhận theo tổng số phát sinh trong kỳ, không bù trừ với doanh thu hoạt động tài chính.</t>
  </si>
  <si>
    <r>
      <rPr>
        <b/>
        <sz val="12"/>
        <rFont val="Times New Roman"/>
        <family val="1"/>
      </rPr>
      <t>(2) Hợp đồng tín dụng số 236.2015.HM.KD</t>
    </r>
    <r>
      <rPr>
        <sz val="12"/>
        <rFont val="Times New Roman"/>
        <family val="1"/>
      </rPr>
      <t xml:space="preserve"> ngày 24/09/2015 với Ngân hàng TMCP Quốc Tế - Chi nhánh Hải </t>
    </r>
  </si>
  <si>
    <r>
      <rPr>
        <b/>
        <sz val="12"/>
        <rFont val="Times New Roman"/>
        <family val="1"/>
      </rPr>
      <t>(3) Thỏa thuận tài chính thương mại</t>
    </r>
    <r>
      <rPr>
        <sz val="12"/>
        <rFont val="Times New Roman"/>
        <family val="1"/>
      </rPr>
      <t xml:space="preserve"> chung với Ngân hàng CTBC - Chi nhánh Thành phố Hồ Chí Minh với </t>
    </r>
  </si>
  <si>
    <r>
      <t>12. Chi phí phải trả</t>
    </r>
    <r>
      <rPr>
        <sz val="12"/>
        <rFont val="Times New Roman"/>
        <family val="1"/>
      </rPr>
      <t xml:space="preserve"> </t>
    </r>
    <r>
      <rPr>
        <b/>
        <i/>
        <sz val="12"/>
        <rFont val="Times New Roman"/>
        <family val="1"/>
      </rPr>
      <t xml:space="preserve"> </t>
    </r>
  </si>
  <si>
    <r>
      <t>4. Doanh thu hoạt động tài chính</t>
    </r>
    <r>
      <rPr>
        <sz val="12"/>
        <rFont val="Times New Roman"/>
        <family val="1"/>
      </rPr>
      <t xml:space="preserve"> </t>
    </r>
  </si>
  <si>
    <r>
      <t>5. Chi phí tài chính</t>
    </r>
    <r>
      <rPr>
        <sz val="12"/>
        <rFont val="Times New Roman"/>
        <family val="1"/>
      </rPr>
      <t xml:space="preserve"> </t>
    </r>
  </si>
  <si>
    <r>
      <t>6. Thu nhập khác</t>
    </r>
    <r>
      <rPr>
        <sz val="12"/>
        <rFont val="Times New Roman"/>
        <family val="1"/>
      </rPr>
      <t xml:space="preserve"> </t>
    </r>
  </si>
  <si>
    <r>
      <t>7. Chi phí khác</t>
    </r>
    <r>
      <rPr>
        <sz val="12"/>
        <rFont val="Times New Roman"/>
        <family val="1"/>
      </rPr>
      <t xml:space="preserve"> </t>
    </r>
  </si>
  <si>
    <r>
      <t xml:space="preserve"> </t>
    </r>
    <r>
      <rPr>
        <b/>
        <i/>
        <sz val="12"/>
        <rFont val="Times New Roman"/>
        <family val="1"/>
      </rPr>
      <t xml:space="preserve">8. Chi phí bán hàng và chi phí quản lý DN </t>
    </r>
  </si>
  <si>
    <t>- NHTMCP Công thương VN CN Hải Dương (1)</t>
  </si>
  <si>
    <t xml:space="preserve"> - Phí bản quyền của HĐ Lixăng AVK</t>
  </si>
  <si>
    <t>- Vốn góp của Tổng Cty CP Thiết bị điện VN (51%)</t>
  </si>
  <si>
    <t>c) Các khoản ghi giảm CPBH và CP QLDN</t>
  </si>
  <si>
    <t>- Hoàn nhập dự phòng bảo hành SP, hàng hóa</t>
  </si>
  <si>
    <t>b) Các khoản CPBH phát sinh trong kỳ</t>
  </si>
  <si>
    <t>1. Tổng doanh thu bán hàng và CCDV</t>
  </si>
  <si>
    <t xml:space="preserve">                           (Ký, ghi rõ họ tên)                                 (Ký, ghi rõ họ tên)                    (Ký, đóng dấu, ghi rõ họ tên)</t>
  </si>
  <si>
    <t>V.15.b</t>
  </si>
  <si>
    <t>12 Tháng</t>
  </si>
  <si>
    <t>+ Nền bãi để hòm khuôn xưởng Đúc</t>
  </si>
  <si>
    <t>- Tổng Công ty Đông Bắc</t>
  </si>
  <si>
    <t>- SEW EURODRIVE PTE LTD</t>
  </si>
  <si>
    <t>- DAIJIN PRECISION CO., LTD (DJP)</t>
  </si>
  <si>
    <t>- Lãi chênh lệch tỷ giá ngoại tệ</t>
  </si>
  <si>
    <t>- Lỗ chênh lệch tỷ giá đã thực hiện</t>
  </si>
  <si>
    <t>16. Vốn chủ sở hữu</t>
  </si>
  <si>
    <t>17. Nguồn kinh phí</t>
  </si>
  <si>
    <t xml:space="preserve">- Các khoản ghi giảm khác: </t>
  </si>
  <si>
    <t xml:space="preserve">                    + Chi phí bán hàng</t>
  </si>
  <si>
    <t xml:space="preserve">                    + Chi phí QLDN</t>
  </si>
  <si>
    <t>ChØ tiªu</t>
  </si>
  <si>
    <t>ThuyÕt minh</t>
  </si>
  <si>
    <t>01</t>
  </si>
  <si>
    <t/>
  </si>
  <si>
    <t>02</t>
  </si>
  <si>
    <t>10</t>
  </si>
  <si>
    <t>11</t>
  </si>
  <si>
    <t>20</t>
  </si>
  <si>
    <t>21</t>
  </si>
  <si>
    <t>22</t>
  </si>
  <si>
    <t>23</t>
  </si>
  <si>
    <t>25</t>
  </si>
  <si>
    <t>26</t>
  </si>
  <si>
    <t>30</t>
  </si>
  <si>
    <t>31</t>
  </si>
  <si>
    <t>32</t>
  </si>
  <si>
    <t>40</t>
  </si>
  <si>
    <t>50</t>
  </si>
  <si>
    <t>60</t>
  </si>
  <si>
    <t>70</t>
  </si>
  <si>
    <t>1. Kỳ kế toán năm của Công ty bắt đầu từ ngày 01/01/2016 kết thúc vào ngày 31/12/2016.</t>
  </si>
  <si>
    <t>- BQL DA các tiểu dự án ADB5 tỉnh Bắc Ninh - TB Nhất Trai</t>
  </si>
  <si>
    <t>+ Hệ thống thử bơm XCK giai đoạn II</t>
  </si>
  <si>
    <t>+ Nhà để xăng dầu, hóa chất PKH</t>
  </si>
  <si>
    <t>+ Buồng phun sơn hàng truyền thống X Đúc</t>
  </si>
  <si>
    <t>- Công ty CP Chế tạo Điện cơ Hà Nội</t>
  </si>
  <si>
    <t>01 đồng đc sang 4211</t>
  </si>
  <si>
    <t>Quí I</t>
  </si>
  <si>
    <t>Năm 2016</t>
  </si>
  <si>
    <t>- Chi hoa hồng, môi giới</t>
  </si>
  <si>
    <t>- Tổng Công ty CP Thiết bị điện Việt Nam (4)</t>
  </si>
  <si>
    <t>- Vay cá nhân (5)</t>
  </si>
  <si>
    <t>- NH TNHH MTV Shinhan VN- CN Hà Nội (6)</t>
  </si>
  <si>
    <t>- Công ty CP Chế tạo Điện cơ Hà Nội (7)</t>
  </si>
  <si>
    <r>
      <rPr>
        <b/>
        <sz val="12"/>
        <rFont val="Times New Roman"/>
        <family val="1"/>
      </rPr>
      <t>(1) Hợp đồng TD số 01/2016-HĐTDHM/NHCT340-CTB</t>
    </r>
    <r>
      <rPr>
        <sz val="12"/>
        <rFont val="Times New Roman"/>
        <family val="1"/>
      </rPr>
      <t xml:space="preserve"> ngày 10/03/2016 của Ngân hàng TMCP Công</t>
    </r>
  </si>
  <si>
    <r>
      <rPr>
        <b/>
        <sz val="12"/>
        <rFont val="Times New Roman"/>
        <family val="1"/>
      </rPr>
      <t>(4) Hợp đồng vay vốn số 01/2012/HĐVV-CTB</t>
    </r>
    <r>
      <rPr>
        <sz val="12"/>
        <rFont val="Times New Roman"/>
        <family val="1"/>
      </rPr>
      <t xml:space="preserve"> ngày 01/6/2012 của Tổng công ty Cổ phần Thiết bị điện Việt </t>
    </r>
  </si>
  <si>
    <r>
      <rPr>
        <b/>
        <sz val="12"/>
        <rFont val="Times New Roman"/>
        <family val="1"/>
      </rPr>
      <t>(5)</t>
    </r>
    <r>
      <rPr>
        <sz val="12"/>
        <rFont val="Times New Roman"/>
        <family val="1"/>
      </rPr>
      <t xml:space="preserve"> Là các khoản vay của người lao động trong Công ty theo chương trình và chính sách nội bộ, nhằm huy động vốn</t>
    </r>
  </si>
  <si>
    <r>
      <rPr>
        <b/>
        <sz val="12"/>
        <rFont val="Times New Roman"/>
        <family val="1"/>
      </rPr>
      <t>(6) Hợp đồng tín dụng số 130-000-285598</t>
    </r>
    <r>
      <rPr>
        <sz val="12"/>
        <rFont val="Times New Roman"/>
        <family val="1"/>
      </rPr>
      <t xml:space="preserve"> ngày 26/06/2015 của Ngân hàng Shinhan với các điều khoản chi tiết sau:</t>
    </r>
  </si>
  <si>
    <r>
      <rPr>
        <b/>
        <sz val="12"/>
        <rFont val="Times New Roman"/>
        <family val="1"/>
      </rPr>
      <t>(7) Hợp đồng vay vốn số 01/2013/HĐVV/ĐC-BHD</t>
    </r>
    <r>
      <rPr>
        <sz val="12"/>
        <rFont val="Times New Roman"/>
        <family val="1"/>
      </rPr>
      <t xml:space="preserve"> ngày 05/2/2013 với Công ty Cổ phần Chế Tạo Điện Cơ Hà Nội, </t>
    </r>
  </si>
  <si>
    <t>- Tổng Cty CP thiết bị điện Việt Nam (GELEX emic)</t>
  </si>
  <si>
    <t>B¸o c¸o l­u chuyÓn tiÒn tÖ gi÷a niªn ®é</t>
  </si>
  <si>
    <t>Theo ph­¬ng ph¸p gi¸n tiÕp</t>
  </si>
  <si>
    <t>M· sè</t>
  </si>
  <si>
    <t>I. L­u chuyÓn tiÒn tõ ho¹t ®éng kinh doanh</t>
  </si>
  <si>
    <t xml:space="preserve"> 1. Lîi nhuËn tr­íc thuÕ</t>
  </si>
  <si>
    <t xml:space="preserve"> 2. §iÒu chØnh cho c¸c kho¶n</t>
  </si>
  <si>
    <t xml:space="preserve">   - KhÊu hao tµi s¶n cè ®Þnh vµ B§S§T</t>
  </si>
  <si>
    <t xml:space="preserve">   - C¸c kho¶n dù phßng</t>
  </si>
  <si>
    <t>03</t>
  </si>
  <si>
    <t xml:space="preserve">   - L·i, lç chªnh lÖch tû gi¸ hèi ®o¸i do ®¸nh gi¸ l¹i 
c¸c kho¶n môc tiÒn tÖ cã gèc ngo¹i tÖ</t>
  </si>
  <si>
    <t>04</t>
  </si>
  <si>
    <t xml:space="preserve">   - L·i, lç tõ ho¹t ®éng ®Çu t­</t>
  </si>
  <si>
    <t>05</t>
  </si>
  <si>
    <t xml:space="preserve">   - Chi phÝ l·i vay</t>
  </si>
  <si>
    <t>06</t>
  </si>
  <si>
    <t xml:space="preserve">   - C¸c kho¶n ®iÒu chØnh kh¸c</t>
  </si>
  <si>
    <t>07</t>
  </si>
  <si>
    <t xml:space="preserve"> 3. Lîi nhuËn tõ ho¹t ®éng KD tr­íc thay ®æi vèn L§</t>
  </si>
  <si>
    <t>08</t>
  </si>
  <si>
    <t xml:space="preserve">   - T¨ng, gi¶m c¸c kho¶n ph¶i thu</t>
  </si>
  <si>
    <t>09</t>
  </si>
  <si>
    <t xml:space="preserve">   - T¨ng, gi¶m hµng tån kho</t>
  </si>
  <si>
    <t xml:space="preserve">   - T¨ng, gi¶m chi phÝ tr¶ tr­íc</t>
  </si>
  <si>
    <t>12</t>
  </si>
  <si>
    <t xml:space="preserve">   - T¨ng, gi¶m chøng kho¸n kinh doanh</t>
  </si>
  <si>
    <t>13</t>
  </si>
  <si>
    <t xml:space="preserve">   - TiÒn l·i vay ®· tr¶</t>
  </si>
  <si>
    <t>14</t>
  </si>
  <si>
    <t xml:space="preserve">   - ThuÕ thu nhËp doanh nghiÖp ®· nép</t>
  </si>
  <si>
    <t>15</t>
  </si>
  <si>
    <t xml:space="preserve">   - TiÒn thu kh¸c tõ ho¹t ®éng kinh doanh</t>
  </si>
  <si>
    <t>16</t>
  </si>
  <si>
    <t xml:space="preserve">   - TiÒn chi kh¸c tõ ho¹t ®éng kinh doanh</t>
  </si>
  <si>
    <t>17</t>
  </si>
  <si>
    <t>L­u chuyÓn tiÒn thuÇn tõ ho¹t ®éng kinh doanh</t>
  </si>
  <si>
    <t>II. L­u chuyÓn tiÒn tõ ho¹t ®éng ®Çu t­</t>
  </si>
  <si>
    <t>24</t>
  </si>
  <si>
    <t xml:space="preserve"> 5. TiÒn chi ®Çu t­ gãp vèn vµo ®¬n vÞ kh¸c</t>
  </si>
  <si>
    <t xml:space="preserve"> 6. TiÒn thu håi ®Çu t­ gãp vèn vµo ®¬n vÞ kh¸c</t>
  </si>
  <si>
    <t>27</t>
  </si>
  <si>
    <t>L­u chuyÓn tiÒn thuÇn tõ ho¹t ®éng ®Çu t­</t>
  </si>
  <si>
    <t>III. L­u chuyÓn tiÒn tõ ho¹t ®éng tµi chÝnh</t>
  </si>
  <si>
    <t xml:space="preserve"> 2. TiÒn tr¶ l¹i vèn gãp cho c¸c CSH, 
mua l¹i cæ phiÕu cña DN ®· ph¸t hµnh</t>
  </si>
  <si>
    <t xml:space="preserve"> 3. TiÒn thu tõ ®i vay</t>
  </si>
  <si>
    <t>33</t>
  </si>
  <si>
    <t xml:space="preserve"> 4. TiÒn tr¶ nî gèc vay</t>
  </si>
  <si>
    <t>34</t>
  </si>
  <si>
    <t xml:space="preserve"> 5. TiÒn tr¶ nî gèc thuª tµi chÝnh</t>
  </si>
  <si>
    <t>35</t>
  </si>
  <si>
    <t xml:space="preserve"> 6. Cæ tøc, lîi nhuËn ®· tr¶ cho chñ së h÷u</t>
  </si>
  <si>
    <t>36</t>
  </si>
  <si>
    <t>L­u chuyÓn tiÒn thuÇn tõ ho¹t ®éng tµi chÝnh</t>
  </si>
  <si>
    <t>L­u chuyÓn tiÒn thuÇn trong kú (20+30+40)</t>
  </si>
  <si>
    <t>TiÒn vµ t­¬ng ®­¬ng tiÒn ®Çu kú</t>
  </si>
  <si>
    <t>61</t>
  </si>
  <si>
    <t>TiÒn vµ t­¬ng ®­¬ng tiÒn cuèi kú (50+60+61)</t>
  </si>
  <si>
    <t xml:space="preserve">   - T¨ng, gi¶m c¸c kho¶n ph¶i tr¶ (kh«ng kÓ l·i vay 
ph¶i tr¶, thuÕ thu nhËp ph¶i nép)</t>
  </si>
  <si>
    <t xml:space="preserve"> 2. TiÒn thu tõ TL, nh­îng b¸n TSC§ &amp; c¸c TS dµi h¹n #</t>
  </si>
  <si>
    <t xml:space="preserve"> 4. TiÒn thu håi cho vay, b¸n l¹i c¸c CC nî cña ®¬n vÞ #</t>
  </si>
  <si>
    <t xml:space="preserve"> 1. TiÒn thu tõ ph¸t hµnh CP, nhËn vèn gãp cña chñ SH</t>
  </si>
  <si>
    <t xml:space="preserve">                               Ng­êi lËp biÓu                                       Gi¸m ®èc tµi chÝnh                                     Tæng gi¸m ®èc</t>
  </si>
  <si>
    <t xml:space="preserve">                         NguyÔn ThÞ Thu Thñy                                    Bïi ThÞ LÖ Thñy                                  NguyÔn Träng Nam</t>
  </si>
  <si>
    <t xml:space="preserve"> 1. TiÒn chi ®Ó mua s¾m, XD TSC§ &amp; c¸c TS dµi h¹n #</t>
  </si>
  <si>
    <t xml:space="preserve"> 3. TiÒn chi cho vay, mua c¸c c«ng cô nî cña ®¬n vÞ #</t>
  </si>
  <si>
    <t xml:space="preserve"> 7. TiÒn thu l·i cho vay, cæ tøc &amp; lîi nhuËn ®­îc chia</t>
  </si>
  <si>
    <t>Lòy kÕ 2016</t>
  </si>
  <si>
    <t>Văn phòng đại diện</t>
  </si>
  <si>
    <t>Thành phố Hà Nội</t>
  </si>
  <si>
    <t>Đại diện giao dịch</t>
  </si>
  <si>
    <t xml:space="preserve"> Tại ngày 30 tháng 06 năm 2016</t>
  </si>
  <si>
    <t>Quí II năm 2016</t>
  </si>
  <si>
    <t>- BQL DA Sở NN &amp; PTNT Bắc Giang - TB Trúc Tay</t>
  </si>
  <si>
    <t>- CN TĐCN Than KSVN - Cty than Quang Hanh - TKV</t>
  </si>
  <si>
    <t>- Công ty CP Xi măng Hà Tiên 1</t>
  </si>
  <si>
    <t xml:space="preserve">+ Cầu rửa xe ô tô </t>
  </si>
  <si>
    <t xml:space="preserve"> + Lãi suất cho vay: Theo từng giấy nhận nợ, tại thời điểm 30/06/2016 là 5,5%/ năm</t>
  </si>
  <si>
    <t xml:space="preserve"> + Lãi suất cho vay: Theo lãi suất thả nổi, tại thời điểm 30/06/2016 từ 5,5%/ năm.</t>
  </si>
  <si>
    <t xml:space="preserve"> + Lãi suất cho vay: Theo từng giấy nhận nợ, tại thời điểm 30/06/2016 là 5,2%/năm.</t>
  </si>
  <si>
    <t xml:space="preserve"> + Lãi suất cho vay: Theo từng giấy nhận nợ, tại thời điểm 30/6/2016 là 5,5%/năm.</t>
  </si>
  <si>
    <t xml:space="preserve"> + Lãi suất cho vay: Từ ngày 01/1/2016 đến ngày 24/6/2016 là 6%/năm.</t>
  </si>
  <si>
    <t>- Doanh thu nhận trước TB KV Đồng Bèo, Phù Khê</t>
  </si>
  <si>
    <t>+ Hệ thống hút bụi KV làm sạch hàng Sumi X. Đúc</t>
  </si>
  <si>
    <t>a) Phải nộp</t>
  </si>
  <si>
    <t>b) Phải thu</t>
  </si>
  <si>
    <t>- Tiền lương Bảo hiểm xã hội</t>
  </si>
  <si>
    <t>Hải Dương, ngày 14 tháng  07 năm 2016</t>
  </si>
  <si>
    <t>Quí II</t>
  </si>
  <si>
    <t>- Chi phí dụng cụ, đồ dùng</t>
  </si>
  <si>
    <t>- Chi trả cổ tức năm 2015 (tạm ứng 15%)</t>
  </si>
  <si>
    <t>QuÝ II</t>
  </si>
  <si>
    <t>quÝ Ii n¨m 2016</t>
  </si>
  <si>
    <t xml:space="preserve"> - Chi phí lãi ký quỹ phải trả</t>
  </si>
  <si>
    <t xml:space="preserve"> + Thời hạn của hợp đồng: Từ ngày 06/06/2012 đến 31/5/2013 và kéo dài bằng các phụ lục bổ sung. Khoản vay</t>
  </si>
  <si>
    <t>được tất toán vào ngày 24/06/2016.</t>
  </si>
  <si>
    <t>trước 10 ngày làm việc). Khoản vay được tất toán vào ngày 31/03/2016.</t>
  </si>
  <si>
    <t xml:space="preserve">         H¶i D­¬ng, ngày 14 th¸ng 07 n¨m 2016</t>
  </si>
  <si>
    <t xml:space="preserve"> (Ký, ghi rõ họ tên)</t>
  </si>
  <si>
    <t xml:space="preserve">              (Ký, ghi rõ họ tên)</t>
  </si>
  <si>
    <t xml:space="preserve">                        (Ký, đóng dấu, ghi rõ họ tên)</t>
  </si>
  <si>
    <r>
      <rPr>
        <sz val="10"/>
        <rFont val="VnBravo TimesH"/>
        <family val="1"/>
      </rPr>
      <t>¶</t>
    </r>
    <r>
      <rPr>
        <sz val="10"/>
        <rFont val="VnBravo Times"/>
        <family val="1"/>
      </rPr>
      <t>nh h­ëng cña thay ®æi tû gi¸ hèi ®o¸i quy ®æi ngo¹i tÖ</t>
    </r>
  </si>
  <si>
    <t>QuÝ II n¨m 2016</t>
  </si>
  <si>
    <t>QuÝ II/2016</t>
  </si>
  <si>
    <t>H¶i D­¬ng, ngµy 18 th¸ng 07 n¨m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</si>
</sst>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"/>
  </numFmts>
  <fonts count="99" x14ac:knownFonts="1">
    <font>
      <sz val="10"/>
      <color theme="1"/>
      <name val="VnBravo Times"/>
      <family val="2"/>
    </font>
    <font>
      <b/>
      <sz val="10"/>
      <color theme="1"/>
      <name val="VnBravo Times"/>
      <family val="2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.VnTime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rgb="FF000000"/>
      <name val="Times New Roman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  <font>
      <b/>
      <sz val="15"/>
      <color theme="1"/>
      <name val="Times New Roman"/>
      <family val="1"/>
    </font>
    <font>
      <b/>
      <sz val="15"/>
      <name val="Times New Roman"/>
      <family val="1"/>
    </font>
    <font>
      <b/>
      <u/>
      <sz val="12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.VnTimeH"/>
      <family val="2"/>
    </font>
    <font>
      <b/>
      <sz val="12"/>
      <color theme="1"/>
      <name val=".VnTime"/>
      <family val="2"/>
    </font>
    <font>
      <sz val="12"/>
      <color theme="1"/>
      <name val="VnBravo Times"/>
      <family val="2"/>
    </font>
    <font>
      <i/>
      <sz val="11"/>
      <color theme="1"/>
      <name val="VnBravo Times"/>
      <family val="2"/>
    </font>
    <font>
      <sz val="12"/>
      <color indexed="12"/>
      <name val="Times New Roman"/>
      <family val="1"/>
    </font>
    <font>
      <sz val="10"/>
      <name val="VnBravo Times"/>
      <family val="2"/>
    </font>
    <font>
      <sz val="13"/>
      <color theme="1"/>
      <name val="VnBravo Times"/>
      <family val="2"/>
    </font>
    <font>
      <sz val="12"/>
      <name val="Times New Roman"/>
      <family val="1"/>
    </font>
    <font>
      <sz val="12"/>
      <name val="VnBravo Times"/>
      <family val="2"/>
    </font>
    <font>
      <b/>
      <i/>
      <sz val="12"/>
      <color theme="1"/>
      <name val="Times New Roman"/>
      <family val="1"/>
    </font>
    <font>
      <b/>
      <sz val="12"/>
      <color theme="1"/>
      <name val="VnBravo Times"/>
      <family val="2"/>
    </font>
    <font>
      <b/>
      <u/>
      <sz val="11"/>
      <color theme="1"/>
      <name val="Times New Roman"/>
      <family val="1"/>
    </font>
    <font>
      <sz val="11"/>
      <color theme="1"/>
      <name val="VnBravo Times"/>
      <family val="2"/>
    </font>
    <font>
      <sz val="12"/>
      <name val="VnBravo Times"/>
      <family val="1"/>
    </font>
    <font>
      <i/>
      <sz val="12"/>
      <color theme="1"/>
      <name val="VnBravo Times"/>
      <family val="2"/>
    </font>
    <font>
      <i/>
      <sz val="10"/>
      <color theme="1"/>
      <name val="VnBravo Times"/>
      <family val="2"/>
    </font>
    <font>
      <sz val="10"/>
      <name val="VnBravo Times"/>
      <family val="1"/>
    </font>
    <font>
      <sz val="12"/>
      <color indexed="12"/>
      <name val=".VnTime"/>
      <family val="2"/>
    </font>
    <font>
      <b/>
      <sz val="12"/>
      <color indexed="12"/>
      <name val=".VnTime"/>
      <family val="2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i/>
      <sz val="10"/>
      <color theme="1"/>
      <name val="VnBravo Times"/>
      <family val="1"/>
    </font>
    <font>
      <i/>
      <sz val="12"/>
      <color theme="1"/>
      <name val="VnBravo Times"/>
      <family val="1"/>
    </font>
    <font>
      <b/>
      <sz val="14"/>
      <color theme="1"/>
      <name val="Times New Roman"/>
      <family val="1"/>
    </font>
    <font>
      <b/>
      <sz val="10"/>
      <color indexed="12"/>
      <name val=".VnArialH"/>
      <family val="2"/>
    </font>
    <font>
      <b/>
      <sz val="12"/>
      <color indexed="12"/>
      <name val=".VnTimeH"/>
      <family val="2"/>
    </font>
    <font>
      <b/>
      <sz val="12"/>
      <color indexed="12"/>
      <name val=".VnArialH"/>
      <family val="2"/>
    </font>
    <font>
      <b/>
      <sz val="16"/>
      <color indexed="12"/>
      <name val=".VnTimeH"/>
      <family val="2"/>
    </font>
    <font>
      <b/>
      <sz val="12"/>
      <color indexed="12"/>
      <name val="Times New Roman"/>
      <family val="1"/>
    </font>
    <font>
      <i/>
      <sz val="12"/>
      <color indexed="12"/>
      <name val=".VnTime"/>
      <family val="2"/>
    </font>
    <font>
      <b/>
      <u/>
      <sz val="12"/>
      <color indexed="12"/>
      <name val=".vntime"/>
      <family val="2"/>
    </font>
    <font>
      <b/>
      <sz val="10"/>
      <color indexed="12"/>
      <name val=".VnTimeH"/>
      <family val="2"/>
    </font>
    <font>
      <sz val="12"/>
      <color rgb="FFFF0000"/>
      <name val="VnBravo Times"/>
      <family val="2"/>
    </font>
    <font>
      <sz val="12"/>
      <color rgb="FFFF0000"/>
      <name val="Times New Roman"/>
      <family val="1"/>
    </font>
    <font>
      <b/>
      <u/>
      <sz val="10"/>
      <color theme="1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i/>
      <sz val="10"/>
      <name val="VnBravo Times"/>
      <family val="2"/>
    </font>
    <font>
      <b/>
      <sz val="11"/>
      <name val="Times New Roman"/>
      <family val="1"/>
    </font>
    <font>
      <sz val="12"/>
      <name val=".VnTime"/>
      <family val="2"/>
    </font>
    <font>
      <b/>
      <sz val="12"/>
      <name val=".VnTime"/>
      <family val="2"/>
    </font>
    <font>
      <i/>
      <sz val="12"/>
      <name val="VnBravo Times"/>
      <family val="2"/>
    </font>
    <font>
      <i/>
      <sz val="10"/>
      <name val="VnBravo Times"/>
      <family val="2"/>
    </font>
    <font>
      <b/>
      <sz val="12"/>
      <name val="VnBravo Times"/>
      <family val="1"/>
    </font>
    <font>
      <b/>
      <sz val="12"/>
      <name val="VnBravo Times"/>
      <family val="2"/>
    </font>
    <font>
      <b/>
      <sz val="10"/>
      <name val="VnBravo Times"/>
      <family val="2"/>
    </font>
    <font>
      <b/>
      <i/>
      <u/>
      <sz val="12"/>
      <name val="Times New Roman"/>
      <family val="1"/>
    </font>
    <font>
      <b/>
      <i/>
      <sz val="12"/>
      <name val="VnBravo Times"/>
      <family val="2"/>
    </font>
    <font>
      <sz val="13"/>
      <name val="Times New Roman"/>
      <family val="1"/>
    </font>
    <font>
      <i/>
      <sz val="11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sz val="10.5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VnBravo Times"/>
      <family val="1"/>
    </font>
    <font>
      <sz val="9.5"/>
      <name val="Times New Roman"/>
      <family val="1"/>
    </font>
    <font>
      <b/>
      <sz val="10"/>
      <name val="VnBravo TimesH"/>
      <family val="1"/>
    </font>
    <font>
      <b/>
      <sz val="16"/>
      <name val="VnBravo TimesH"/>
      <family val="1"/>
    </font>
    <font>
      <b/>
      <sz val="11"/>
      <name val="VnBravo Times"/>
      <family val="1"/>
    </font>
    <font>
      <sz val="11"/>
      <name val="VnBravo Times"/>
      <family val="1"/>
    </font>
    <font>
      <i/>
      <sz val="11"/>
      <name val="VnBravo Times"/>
      <family val="1"/>
    </font>
    <font>
      <b/>
      <sz val="10"/>
      <color theme="1"/>
      <name val="VnBravo Times"/>
      <family val="1"/>
    </font>
    <font>
      <b/>
      <sz val="8"/>
      <name val="VnBravo Times"/>
      <family val="1"/>
    </font>
    <font>
      <b/>
      <sz val="10"/>
      <name val="VnBravo Arial Narrow"/>
      <family val="2"/>
    </font>
    <font>
      <sz val="10"/>
      <name val="VnBravo Arial Narrow"/>
      <family val="2"/>
    </font>
    <font>
      <sz val="9"/>
      <name val="VnBravo Times"/>
      <family val="1"/>
    </font>
    <font>
      <b/>
      <sz val="11"/>
      <color theme="1"/>
      <name val="VnBravo Times"/>
      <family val="1"/>
    </font>
    <font>
      <i/>
      <sz val="11"/>
      <color theme="1"/>
      <name val="VnBravo Times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VnBravo Times"/>
      <family val="2"/>
    </font>
    <font>
      <sz val="10"/>
      <name val="VnBravo TimesH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9" fillId="0" borderId="0"/>
    <xf numFmtId="0" fontId="42" fillId="0" borderId="0"/>
    <xf numFmtId="0" fontId="42" fillId="0" borderId="0"/>
  </cellStyleXfs>
  <cellXfs count="784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right" indent="15"/>
    </xf>
    <xf numFmtId="0" fontId="4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5" fillId="0" borderId="6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vertical="top" wrapText="1"/>
    </xf>
    <xf numFmtId="0" fontId="8" fillId="0" borderId="0" xfId="0" applyFont="1" applyAlignment="1">
      <alignment horizontal="justify"/>
    </xf>
    <xf numFmtId="0" fontId="6" fillId="0" borderId="0" xfId="0" applyFont="1"/>
    <xf numFmtId="0" fontId="5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5" fillId="0" borderId="4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5" fillId="0" borderId="0" xfId="0" applyFont="1" applyAlignment="1">
      <alignment horizontal="justify"/>
    </xf>
    <xf numFmtId="0" fontId="5" fillId="0" borderId="0" xfId="0" applyFont="1"/>
    <xf numFmtId="0" fontId="5" fillId="0" borderId="0" xfId="0" applyFont="1" applyAlignment="1">
      <alignment horizontal="right" vertical="top" wrapText="1"/>
    </xf>
    <xf numFmtId="0" fontId="1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8" fillId="0" borderId="0" xfId="0" applyFont="1"/>
    <xf numFmtId="0" fontId="9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justify"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justify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0" fillId="0" borderId="21" xfId="0" applyBorder="1" applyAlignment="1">
      <alignment vertical="top" wrapText="1"/>
    </xf>
    <xf numFmtId="0" fontId="13" fillId="0" borderId="21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12" fillId="0" borderId="21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26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justify" vertical="top" wrapText="1"/>
    </xf>
    <xf numFmtId="0" fontId="13" fillId="0" borderId="26" xfId="0" applyFont="1" applyBorder="1" applyAlignment="1">
      <alignment horizontal="center" vertical="top" wrapText="1"/>
    </xf>
    <xf numFmtId="0" fontId="12" fillId="0" borderId="25" xfId="0" applyFont="1" applyBorder="1" applyAlignment="1">
      <alignment vertical="top" wrapText="1"/>
    </xf>
    <xf numFmtId="0" fontId="12" fillId="0" borderId="26" xfId="0" applyFont="1" applyBorder="1" applyAlignment="1">
      <alignment vertical="top" wrapText="1"/>
    </xf>
    <xf numFmtId="0" fontId="12" fillId="0" borderId="10" xfId="0" applyFont="1" applyBorder="1" applyAlignment="1">
      <alignment horizontal="left" vertical="top" wrapText="1" indent="1"/>
    </xf>
    <xf numFmtId="0" fontId="12" fillId="0" borderId="5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left" vertical="top" wrapText="1" indent="1"/>
    </xf>
    <xf numFmtId="0" fontId="12" fillId="0" borderId="6" xfId="0" applyFont="1" applyBorder="1" applyAlignment="1">
      <alignment horizontal="center" vertical="top" wrapText="1"/>
    </xf>
    <xf numFmtId="0" fontId="13" fillId="0" borderId="22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12" fillId="0" borderId="21" xfId="0" applyFont="1" applyBorder="1" applyAlignment="1">
      <alignment horizontal="left" vertical="top" wrapText="1" indent="1"/>
    </xf>
    <xf numFmtId="0" fontId="13" fillId="0" borderId="22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6" xfId="0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4" fillId="0" borderId="26" xfId="0" applyFont="1" applyBorder="1" applyAlignment="1">
      <alignment horizontal="center" vertical="top" wrapText="1"/>
    </xf>
    <xf numFmtId="0" fontId="5" fillId="0" borderId="25" xfId="0" applyFont="1" applyBorder="1" applyAlignment="1">
      <alignment vertical="top" wrapText="1"/>
    </xf>
    <xf numFmtId="0" fontId="14" fillId="0" borderId="0" xfId="0" applyFont="1" applyAlignment="1">
      <alignment horizontal="justify" vertical="top" wrapText="1"/>
    </xf>
    <xf numFmtId="0" fontId="14" fillId="0" borderId="0" xfId="0" applyFont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4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6"/>
    </xf>
    <xf numFmtId="0" fontId="5" fillId="0" borderId="0" xfId="0" applyFont="1" applyAlignment="1">
      <alignment horizontal="left" vertical="top" wrapText="1" indent="6"/>
    </xf>
    <xf numFmtId="0" fontId="7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 indent="1"/>
    </xf>
    <xf numFmtId="0" fontId="5" fillId="0" borderId="2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26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justify" vertical="top" wrapText="1"/>
    </xf>
    <xf numFmtId="0" fontId="11" fillId="0" borderId="10" xfId="0" applyFont="1" applyBorder="1" applyAlignment="1">
      <alignment horizontal="justify" vertical="top" wrapText="1"/>
    </xf>
    <xf numFmtId="0" fontId="11" fillId="0" borderId="25" xfId="0" applyFont="1" applyBorder="1" applyAlignment="1">
      <alignment horizontal="justify" vertical="top" wrapText="1"/>
    </xf>
    <xf numFmtId="0" fontId="9" fillId="0" borderId="25" xfId="0" applyFont="1" applyBorder="1" applyAlignment="1">
      <alignment horizontal="justify" vertical="top" wrapText="1"/>
    </xf>
    <xf numFmtId="0" fontId="5" fillId="0" borderId="26" xfId="0" applyFont="1" applyBorder="1" applyAlignment="1">
      <alignment horizontal="justify" vertical="top" wrapText="1"/>
    </xf>
    <xf numFmtId="0" fontId="9" fillId="0" borderId="11" xfId="0" applyFont="1" applyBorder="1" applyAlignment="1">
      <alignment horizontal="justify" vertical="top" wrapText="1"/>
    </xf>
    <xf numFmtId="0" fontId="5" fillId="0" borderId="0" xfId="0" applyFont="1" applyAlignment="1">
      <alignment horizontal="left" indent="2"/>
    </xf>
    <xf numFmtId="0" fontId="0" fillId="0" borderId="0" xfId="0" applyAlignment="1"/>
    <xf numFmtId="0" fontId="4" fillId="0" borderId="0" xfId="0" applyFont="1" applyAlignment="1">
      <alignment wrapText="1"/>
    </xf>
    <xf numFmtId="0" fontId="9" fillId="0" borderId="3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wrapText="1"/>
    </xf>
    <xf numFmtId="0" fontId="0" fillId="0" borderId="0" xfId="0" applyFont="1" applyAlignment="1"/>
    <xf numFmtId="0" fontId="11" fillId="0" borderId="36" xfId="0" applyFont="1" applyBorder="1" applyAlignment="1">
      <alignment horizontal="center" vertical="top" wrapText="1"/>
    </xf>
    <xf numFmtId="0" fontId="23" fillId="0" borderId="35" xfId="0" applyFont="1" applyBorder="1" applyAlignment="1">
      <alignment horizontal="center" wrapText="1"/>
    </xf>
    <xf numFmtId="0" fontId="23" fillId="0" borderId="35" xfId="0" applyFont="1" applyBorder="1" applyAlignment="1">
      <alignment wrapText="1"/>
    </xf>
    <xf numFmtId="0" fontId="9" fillId="0" borderId="32" xfId="0" applyFont="1" applyBorder="1" applyAlignment="1">
      <alignment horizontal="justify" wrapText="1"/>
    </xf>
    <xf numFmtId="0" fontId="9" fillId="0" borderId="32" xfId="0" applyFont="1" applyBorder="1" applyAlignment="1">
      <alignment horizontal="center" wrapText="1"/>
    </xf>
    <xf numFmtId="0" fontId="11" fillId="0" borderId="32" xfId="0" applyFont="1" applyBorder="1" applyAlignment="1">
      <alignment horizontal="center" wrapText="1"/>
    </xf>
    <xf numFmtId="0" fontId="11" fillId="0" borderId="32" xfId="0" applyFont="1" applyBorder="1" applyAlignment="1">
      <alignment horizontal="justify" wrapText="1"/>
    </xf>
    <xf numFmtId="0" fontId="24" fillId="0" borderId="32" xfId="0" applyFont="1" applyBorder="1" applyAlignment="1">
      <alignment horizontal="center" wrapText="1"/>
    </xf>
    <xf numFmtId="0" fontId="11" fillId="0" borderId="34" xfId="0" applyFont="1" applyBorder="1" applyAlignment="1">
      <alignment wrapText="1"/>
    </xf>
    <xf numFmtId="0" fontId="11" fillId="0" borderId="32" xfId="0" applyFont="1" applyBorder="1" applyAlignment="1">
      <alignment wrapText="1"/>
    </xf>
    <xf numFmtId="0" fontId="23" fillId="0" borderId="33" xfId="0" applyFont="1" applyBorder="1" applyAlignment="1">
      <alignment horizontal="center" wrapText="1"/>
    </xf>
    <xf numFmtId="0" fontId="23" fillId="0" borderId="31" xfId="0" applyFont="1" applyBorder="1" applyAlignment="1">
      <alignment horizontal="center" wrapText="1"/>
    </xf>
    <xf numFmtId="0" fontId="23" fillId="0" borderId="31" xfId="0" applyFont="1" applyBorder="1" applyAlignment="1">
      <alignment wrapText="1"/>
    </xf>
    <xf numFmtId="0" fontId="25" fillId="0" borderId="0" xfId="0" applyFont="1"/>
    <xf numFmtId="3" fontId="0" fillId="0" borderId="0" xfId="0" applyNumberFormat="1"/>
    <xf numFmtId="3" fontId="17" fillId="0" borderId="0" xfId="0" applyNumberFormat="1" applyFont="1" applyAlignment="1">
      <alignment horizontal="right"/>
    </xf>
    <xf numFmtId="3" fontId="9" fillId="0" borderId="30" xfId="0" applyNumberFormat="1" applyFont="1" applyBorder="1" applyAlignment="1">
      <alignment horizontal="center" vertical="center" wrapText="1"/>
    </xf>
    <xf numFmtId="3" fontId="11" fillId="0" borderId="36" xfId="0" applyNumberFormat="1" applyFont="1" applyBorder="1" applyAlignment="1">
      <alignment horizontal="center" vertical="top" wrapText="1"/>
    </xf>
    <xf numFmtId="3" fontId="9" fillId="0" borderId="14" xfId="0" applyNumberFormat="1" applyFont="1" applyBorder="1" applyAlignment="1">
      <alignment horizontal="center" vertical="top" wrapText="1"/>
    </xf>
    <xf numFmtId="3" fontId="9" fillId="0" borderId="16" xfId="0" applyNumberFormat="1" applyFont="1" applyBorder="1" applyAlignment="1">
      <alignment horizontal="center" vertical="top" wrapText="1"/>
    </xf>
    <xf numFmtId="3" fontId="5" fillId="0" borderId="3" xfId="0" applyNumberFormat="1" applyFont="1" applyBorder="1" applyAlignment="1">
      <alignment horizontal="center" vertical="top" wrapText="1"/>
    </xf>
    <xf numFmtId="3" fontId="5" fillId="0" borderId="7" xfId="0" applyNumberFormat="1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justify" vertical="top" wrapText="1"/>
    </xf>
    <xf numFmtId="3" fontId="5" fillId="0" borderId="8" xfId="0" applyNumberFormat="1" applyFont="1" applyBorder="1" applyAlignment="1">
      <alignment horizontal="justify" vertical="top" wrapText="1"/>
    </xf>
    <xf numFmtId="3" fontId="6" fillId="0" borderId="5" xfId="0" applyNumberFormat="1" applyFont="1" applyBorder="1" applyAlignment="1">
      <alignment horizontal="justify" vertical="top" wrapText="1"/>
    </xf>
    <xf numFmtId="3" fontId="6" fillId="0" borderId="8" xfId="0" applyNumberFormat="1" applyFont="1" applyBorder="1" applyAlignment="1">
      <alignment horizontal="justify" vertical="top" wrapText="1"/>
    </xf>
    <xf numFmtId="3" fontId="5" fillId="0" borderId="18" xfId="0" applyNumberFormat="1" applyFont="1" applyBorder="1" applyAlignment="1">
      <alignment horizontal="justify" vertical="top" wrapText="1"/>
    </xf>
    <xf numFmtId="3" fontId="5" fillId="0" borderId="19" xfId="0" applyNumberFormat="1" applyFont="1" applyBorder="1" applyAlignment="1">
      <alignment horizontal="justify" vertical="top" wrapText="1"/>
    </xf>
    <xf numFmtId="3" fontId="2" fillId="0" borderId="0" xfId="0" applyNumberFormat="1" applyFont="1" applyAlignment="1">
      <alignment wrapText="1"/>
    </xf>
    <xf numFmtId="3" fontId="11" fillId="0" borderId="5" xfId="0" applyNumberFormat="1" applyFont="1" applyBorder="1" applyAlignment="1">
      <alignment vertical="top" wrapText="1"/>
    </xf>
    <xf numFmtId="3" fontId="11" fillId="0" borderId="6" xfId="0" applyNumberFormat="1" applyFont="1" applyBorder="1" applyAlignment="1">
      <alignment vertical="top" wrapText="1"/>
    </xf>
    <xf numFmtId="3" fontId="4" fillId="0" borderId="22" xfId="0" applyNumberFormat="1" applyFont="1" applyBorder="1" applyAlignment="1">
      <alignment horizontal="center" vertical="top" wrapText="1"/>
    </xf>
    <xf numFmtId="3" fontId="5" fillId="0" borderId="22" xfId="0" applyNumberFormat="1" applyFont="1" applyBorder="1" applyAlignment="1">
      <alignment vertical="top" wrapText="1"/>
    </xf>
    <xf numFmtId="3" fontId="12" fillId="0" borderId="4" xfId="0" applyNumberFormat="1" applyFont="1" applyBorder="1" applyAlignment="1">
      <alignment horizontal="center" vertical="top" wrapText="1"/>
    </xf>
    <xf numFmtId="3" fontId="12" fillId="0" borderId="26" xfId="0" applyNumberFormat="1" applyFont="1" applyBorder="1" applyAlignment="1">
      <alignment horizontal="center" vertical="top" wrapText="1"/>
    </xf>
    <xf numFmtId="3" fontId="13" fillId="0" borderId="26" xfId="0" applyNumberFormat="1" applyFont="1" applyBorder="1" applyAlignment="1">
      <alignment horizontal="center" vertical="top" wrapText="1"/>
    </xf>
    <xf numFmtId="3" fontId="12" fillId="0" borderId="26" xfId="0" applyNumberFormat="1" applyFont="1" applyBorder="1" applyAlignment="1">
      <alignment vertical="top" wrapText="1"/>
    </xf>
    <xf numFmtId="3" fontId="12" fillId="0" borderId="6" xfId="0" applyNumberFormat="1" applyFont="1" applyBorder="1" applyAlignment="1">
      <alignment horizontal="center" vertical="top" wrapText="1"/>
    </xf>
    <xf numFmtId="3" fontId="13" fillId="0" borderId="22" xfId="0" applyNumberFormat="1" applyFont="1" applyBorder="1" applyAlignment="1">
      <alignment vertical="top" wrapText="1"/>
    </xf>
    <xf numFmtId="3" fontId="12" fillId="0" borderId="22" xfId="0" applyNumberFormat="1" applyFont="1" applyBorder="1" applyAlignment="1">
      <alignment vertical="top" wrapText="1"/>
    </xf>
    <xf numFmtId="3" fontId="13" fillId="0" borderId="22" xfId="0" applyNumberFormat="1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center" vertical="top" wrapText="1"/>
    </xf>
    <xf numFmtId="3" fontId="12" fillId="0" borderId="22" xfId="0" applyNumberFormat="1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center" vertical="top" wrapText="1"/>
    </xf>
    <xf numFmtId="3" fontId="0" fillId="0" borderId="26" xfId="0" applyNumberFormat="1" applyBorder="1" applyAlignment="1">
      <alignment vertical="top" wrapText="1"/>
    </xf>
    <xf numFmtId="3" fontId="4" fillId="0" borderId="26" xfId="0" applyNumberFormat="1" applyFont="1" applyBorder="1" applyAlignment="1">
      <alignment horizontal="center" vertical="top" wrapText="1"/>
    </xf>
    <xf numFmtId="3" fontId="11" fillId="0" borderId="0" xfId="0" applyNumberFormat="1" applyFont="1" applyAlignment="1">
      <alignment vertical="top" wrapText="1"/>
    </xf>
    <xf numFmtId="3" fontId="11" fillId="0" borderId="0" xfId="0" applyNumberFormat="1" applyFont="1" applyAlignment="1">
      <alignment horizontal="justify" vertical="top" wrapText="1"/>
    </xf>
    <xf numFmtId="3" fontId="5" fillId="0" borderId="0" xfId="0" applyNumberFormat="1" applyFont="1" applyAlignment="1">
      <alignment vertical="top" wrapText="1"/>
    </xf>
    <xf numFmtId="3" fontId="5" fillId="0" borderId="0" xfId="0" applyNumberFormat="1" applyFont="1" applyAlignment="1">
      <alignment horizontal="justify" vertical="top" wrapText="1"/>
    </xf>
    <xf numFmtId="3" fontId="5" fillId="0" borderId="6" xfId="0" applyNumberFormat="1" applyFont="1" applyBorder="1" applyAlignment="1">
      <alignment horizontal="center" vertical="top" wrapText="1"/>
    </xf>
    <xf numFmtId="3" fontId="5" fillId="0" borderId="6" xfId="0" applyNumberFormat="1" applyFont="1" applyBorder="1" applyAlignment="1">
      <alignment vertical="top" wrapText="1"/>
    </xf>
    <xf numFmtId="3" fontId="5" fillId="0" borderId="0" xfId="0" applyNumberFormat="1" applyFont="1" applyAlignment="1">
      <alignment horizontal="center" vertical="top" wrapText="1"/>
    </xf>
    <xf numFmtId="3" fontId="5" fillId="0" borderId="26" xfId="0" applyNumberFormat="1" applyFont="1" applyBorder="1" applyAlignment="1">
      <alignment horizontal="center" vertical="top" wrapText="1"/>
    </xf>
    <xf numFmtId="3" fontId="5" fillId="0" borderId="26" xfId="0" applyNumberFormat="1" applyFont="1" applyBorder="1" applyAlignment="1">
      <alignment horizontal="justify" vertical="top" wrapText="1"/>
    </xf>
    <xf numFmtId="3" fontId="5" fillId="0" borderId="6" xfId="0" applyNumberFormat="1" applyFont="1" applyBorder="1" applyAlignment="1">
      <alignment horizontal="justify" vertical="top" wrapText="1"/>
    </xf>
    <xf numFmtId="3" fontId="0" fillId="0" borderId="0" xfId="0" applyNumberFormat="1" applyAlignment="1">
      <alignment vertical="top" wrapText="1"/>
    </xf>
    <xf numFmtId="3" fontId="11" fillId="0" borderId="32" xfId="0" applyNumberFormat="1" applyFont="1" applyBorder="1" applyAlignment="1">
      <alignment horizontal="right" wrapText="1"/>
    </xf>
    <xf numFmtId="3" fontId="9" fillId="0" borderId="32" xfId="0" applyNumberFormat="1" applyFont="1" applyBorder="1" applyAlignment="1">
      <alignment horizontal="right" wrapText="1"/>
    </xf>
    <xf numFmtId="3" fontId="11" fillId="0" borderId="34" xfId="0" applyNumberFormat="1" applyFont="1" applyBorder="1" applyAlignment="1">
      <alignment horizontal="right" wrapText="1"/>
    </xf>
    <xf numFmtId="3" fontId="23" fillId="0" borderId="31" xfId="0" applyNumberFormat="1" applyFont="1" applyBorder="1" applyAlignment="1">
      <alignment horizontal="right" wrapText="1"/>
    </xf>
    <xf numFmtId="38" fontId="11" fillId="0" borderId="32" xfId="0" applyNumberFormat="1" applyFont="1" applyBorder="1" applyAlignment="1">
      <alignment horizontal="right" wrapText="1"/>
    </xf>
    <xf numFmtId="3" fontId="23" fillId="0" borderId="35" xfId="0" applyNumberFormat="1" applyFont="1" applyBorder="1" applyAlignment="1">
      <alignment horizontal="right" wrapText="1"/>
    </xf>
    <xf numFmtId="3" fontId="24" fillId="0" borderId="32" xfId="0" applyNumberFormat="1" applyFont="1" applyBorder="1" applyAlignment="1">
      <alignment horizontal="right" wrapText="1"/>
    </xf>
    <xf numFmtId="3" fontId="23" fillId="0" borderId="33" xfId="0" applyNumberFormat="1" applyFont="1" applyBorder="1" applyAlignment="1">
      <alignment horizontal="right" wrapText="1"/>
    </xf>
    <xf numFmtId="0" fontId="26" fillId="0" borderId="0" xfId="0" applyFont="1" applyAlignment="1"/>
    <xf numFmtId="0" fontId="17" fillId="0" borderId="0" xfId="0" applyFont="1" applyAlignment="1">
      <alignment wrapText="1"/>
    </xf>
    <xf numFmtId="0" fontId="2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quotePrefix="1" applyFont="1" applyAlignment="1">
      <alignment horizontal="left"/>
    </xf>
    <xf numFmtId="0" fontId="11" fillId="0" borderId="0" xfId="0" quotePrefix="1" applyFont="1" applyAlignment="1">
      <alignment horizontal="left"/>
    </xf>
    <xf numFmtId="0" fontId="11" fillId="0" borderId="0" xfId="0" applyFont="1" applyAlignment="1"/>
    <xf numFmtId="0" fontId="31" fillId="0" borderId="0" xfId="0" applyFont="1" applyAlignment="1">
      <alignment horizontal="left"/>
    </xf>
    <xf numFmtId="0" fontId="11" fillId="0" borderId="0" xfId="0" applyFont="1" applyAlignment="1">
      <alignment horizontal="justify"/>
    </xf>
    <xf numFmtId="0" fontId="32" fillId="0" borderId="0" xfId="0" applyFont="1" applyAlignment="1">
      <alignment horizontal="justify"/>
    </xf>
    <xf numFmtId="0" fontId="13" fillId="0" borderId="0" xfId="0" applyFont="1" applyAlignment="1">
      <alignment wrapText="1"/>
    </xf>
    <xf numFmtId="0" fontId="35" fillId="0" borderId="0" xfId="0" applyFont="1" applyAlignment="1"/>
    <xf numFmtId="0" fontId="21" fillId="0" borderId="0" xfId="0" applyFont="1" applyAlignment="1">
      <alignment horizontal="right"/>
    </xf>
    <xf numFmtId="0" fontId="34" fillId="0" borderId="0" xfId="0" applyFont="1" applyAlignment="1">
      <alignment wrapText="1"/>
    </xf>
    <xf numFmtId="0" fontId="9" fillId="0" borderId="0" xfId="0" applyFont="1" applyAlignment="1"/>
    <xf numFmtId="0" fontId="25" fillId="0" borderId="0" xfId="0" applyFont="1" applyAlignment="1"/>
    <xf numFmtId="3" fontId="30" fillId="0" borderId="0" xfId="0" applyNumberFormat="1" applyFont="1" applyAlignment="1"/>
    <xf numFmtId="0" fontId="31" fillId="0" borderId="0" xfId="0" applyFont="1" applyAlignment="1"/>
    <xf numFmtId="0" fontId="28" fillId="0" borderId="0" xfId="0" applyFont="1" applyAlignment="1"/>
    <xf numFmtId="3" fontId="27" fillId="0" borderId="0" xfId="0" applyNumberFormat="1" applyFont="1" applyAlignment="1"/>
    <xf numFmtId="0" fontId="29" fillId="0" borderId="0" xfId="0" applyFont="1" applyAlignment="1"/>
    <xf numFmtId="0" fontId="33" fillId="0" borderId="0" xfId="0" applyFont="1" applyAlignment="1"/>
    <xf numFmtId="0" fontId="1" fillId="0" borderId="0" xfId="0" applyFont="1" applyAlignment="1"/>
    <xf numFmtId="0" fontId="9" fillId="0" borderId="32" xfId="0" applyFont="1" applyBorder="1" applyAlignment="1">
      <alignment wrapText="1"/>
    </xf>
    <xf numFmtId="0" fontId="11" fillId="0" borderId="32" xfId="0" applyFont="1" applyBorder="1" applyAlignment="1">
      <alignment horizontal="left" wrapText="1"/>
    </xf>
    <xf numFmtId="0" fontId="9" fillId="0" borderId="35" xfId="0" applyFont="1" applyBorder="1" applyAlignment="1">
      <alignment horizontal="center" wrapText="1"/>
    </xf>
    <xf numFmtId="3" fontId="36" fillId="0" borderId="0" xfId="0" applyNumberFormat="1" applyFont="1" applyFill="1" applyBorder="1"/>
    <xf numFmtId="0" fontId="20" fillId="0" borderId="32" xfId="0" applyFont="1" applyBorder="1" applyAlignment="1">
      <alignment wrapText="1"/>
    </xf>
    <xf numFmtId="3" fontId="9" fillId="0" borderId="33" xfId="0" applyNumberFormat="1" applyFont="1" applyBorder="1" applyAlignment="1">
      <alignment horizontal="right" wrapText="1"/>
    </xf>
    <xf numFmtId="0" fontId="9" fillId="0" borderId="33" xfId="0" quotePrefix="1" applyFont="1" applyBorder="1" applyAlignment="1">
      <alignment wrapText="1"/>
    </xf>
    <xf numFmtId="0" fontId="11" fillId="0" borderId="32" xfId="0" quotePrefix="1" applyFont="1" applyBorder="1" applyAlignment="1">
      <alignment wrapText="1"/>
    </xf>
    <xf numFmtId="0" fontId="20" fillId="0" borderId="35" xfId="0" applyFont="1" applyBorder="1" applyAlignment="1">
      <alignment wrapText="1"/>
    </xf>
    <xf numFmtId="3" fontId="9" fillId="0" borderId="35" xfId="0" applyNumberFormat="1" applyFont="1" applyBorder="1" applyAlignment="1">
      <alignment horizontal="right" wrapText="1"/>
    </xf>
    <xf numFmtId="0" fontId="20" fillId="0" borderId="32" xfId="0" applyFont="1" applyBorder="1" applyAlignment="1">
      <alignment horizontal="left" wrapText="1"/>
    </xf>
    <xf numFmtId="0" fontId="20" fillId="0" borderId="35" xfId="0" applyFont="1" applyBorder="1" applyAlignment="1">
      <alignment horizontal="justify" wrapText="1"/>
    </xf>
    <xf numFmtId="0" fontId="20" fillId="0" borderId="32" xfId="0" applyFont="1" applyBorder="1" applyAlignment="1">
      <alignment horizontal="justify" wrapText="1"/>
    </xf>
    <xf numFmtId="0" fontId="5" fillId="0" borderId="0" xfId="0" applyFont="1" applyAlignment="1">
      <alignment vertical="top" wrapText="1"/>
    </xf>
    <xf numFmtId="3" fontId="0" fillId="0" borderId="0" xfId="0" applyNumberFormat="1" applyAlignment="1"/>
    <xf numFmtId="0" fontId="0" fillId="0" borderId="0" xfId="0" applyFill="1" applyAlignment="1"/>
    <xf numFmtId="0" fontId="43" fillId="0" borderId="3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wrapText="1"/>
    </xf>
    <xf numFmtId="0" fontId="11" fillId="0" borderId="31" xfId="0" applyFont="1" applyBorder="1" applyAlignment="1">
      <alignment horizontal="justify" wrapText="1"/>
    </xf>
    <xf numFmtId="0" fontId="11" fillId="0" borderId="31" xfId="0" applyFont="1" applyBorder="1" applyAlignment="1">
      <alignment horizontal="center" wrapText="1"/>
    </xf>
    <xf numFmtId="0" fontId="22" fillId="0" borderId="32" xfId="0" applyFont="1" applyBorder="1" applyAlignment="1">
      <alignment horizontal="justify" wrapText="1"/>
    </xf>
    <xf numFmtId="0" fontId="11" fillId="0" borderId="34" xfId="0" applyFont="1" applyBorder="1" applyAlignment="1">
      <alignment horizontal="justify" wrapText="1"/>
    </xf>
    <xf numFmtId="0" fontId="11" fillId="0" borderId="34" xfId="0" applyFont="1" applyBorder="1" applyAlignment="1">
      <alignment horizont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5" xfId="0" applyFont="1" applyBorder="1" applyAlignment="1">
      <alignment wrapText="1"/>
    </xf>
    <xf numFmtId="0" fontId="11" fillId="0" borderId="33" xfId="0" applyFont="1" applyBorder="1" applyAlignment="1">
      <alignment horizontal="justify" wrapText="1"/>
    </xf>
    <xf numFmtId="0" fontId="11" fillId="0" borderId="33" xfId="0" applyFont="1" applyBorder="1" applyAlignment="1">
      <alignment horizontal="center" wrapText="1"/>
    </xf>
    <xf numFmtId="3" fontId="1" fillId="0" borderId="0" xfId="0" applyNumberFormat="1" applyFont="1" applyAlignment="1"/>
    <xf numFmtId="0" fontId="9" fillId="0" borderId="31" xfId="0" applyFont="1" applyBorder="1" applyAlignment="1">
      <alignment horizontal="justify" wrapText="1"/>
    </xf>
    <xf numFmtId="0" fontId="43" fillId="0" borderId="0" xfId="0" applyFont="1" applyAlignment="1">
      <alignment vertical="top" wrapText="1"/>
    </xf>
    <xf numFmtId="0" fontId="11" fillId="0" borderId="0" xfId="0" applyFont="1" applyAlignment="1">
      <alignment horizontal="left"/>
    </xf>
    <xf numFmtId="0" fontId="32" fillId="0" borderId="0" xfId="0" applyFont="1" applyBorder="1" applyAlignment="1">
      <alignment wrapText="1"/>
    </xf>
    <xf numFmtId="0" fontId="1" fillId="0" borderId="0" xfId="0" applyFont="1" applyAlignment="1">
      <alignment vertical="center"/>
    </xf>
    <xf numFmtId="0" fontId="32" fillId="0" borderId="41" xfId="0" applyFont="1" applyBorder="1" applyAlignment="1">
      <alignment horizontal="center"/>
    </xf>
    <xf numFmtId="3" fontId="9" fillId="0" borderId="31" xfId="0" applyNumberFormat="1" applyFont="1" applyBorder="1" applyAlignment="1">
      <alignment wrapText="1"/>
    </xf>
    <xf numFmtId="0" fontId="11" fillId="0" borderId="32" xfId="0" quotePrefix="1" applyFont="1" applyBorder="1" applyAlignment="1">
      <alignment horizontal="justify" wrapText="1"/>
    </xf>
    <xf numFmtId="3" fontId="11" fillId="0" borderId="32" xfId="0" applyNumberFormat="1" applyFont="1" applyBorder="1" applyAlignment="1">
      <alignment wrapText="1"/>
    </xf>
    <xf numFmtId="3" fontId="9" fillId="0" borderId="32" xfId="0" applyNumberFormat="1" applyFont="1" applyBorder="1" applyAlignment="1">
      <alignment wrapText="1"/>
    </xf>
    <xf numFmtId="38" fontId="11" fillId="0" borderId="32" xfId="0" applyNumberFormat="1" applyFont="1" applyBorder="1" applyAlignment="1">
      <alignment wrapText="1"/>
    </xf>
    <xf numFmtId="38" fontId="9" fillId="0" borderId="32" xfId="0" applyNumberFormat="1" applyFont="1" applyBorder="1" applyAlignment="1">
      <alignment wrapText="1"/>
    </xf>
    <xf numFmtId="0" fontId="9" fillId="0" borderId="33" xfId="0" applyFont="1" applyBorder="1" applyAlignment="1">
      <alignment horizontal="justify" wrapText="1"/>
    </xf>
    <xf numFmtId="0" fontId="1" fillId="2" borderId="0" xfId="0" applyFont="1" applyFill="1" applyAlignment="1"/>
    <xf numFmtId="0" fontId="33" fillId="2" borderId="0" xfId="0" applyFont="1" applyFill="1" applyAlignment="1"/>
    <xf numFmtId="0" fontId="18" fillId="0" borderId="0" xfId="0" applyFont="1" applyAlignment="1"/>
    <xf numFmtId="0" fontId="6" fillId="0" borderId="0" xfId="0" applyFont="1" applyAlignment="1"/>
    <xf numFmtId="0" fontId="20" fillId="0" borderId="0" xfId="0" applyFont="1" applyAlignment="1"/>
    <xf numFmtId="0" fontId="9" fillId="2" borderId="0" xfId="0" applyFont="1" applyFill="1" applyAlignment="1"/>
    <xf numFmtId="0" fontId="20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20" fillId="0" borderId="0" xfId="0" applyFont="1" applyAlignment="1">
      <alignment wrapText="1"/>
    </xf>
    <xf numFmtId="0" fontId="4" fillId="0" borderId="41" xfId="0" applyFont="1" applyBorder="1" applyAlignment="1">
      <alignment vertical="top" wrapText="1"/>
    </xf>
    <xf numFmtId="0" fontId="47" fillId="0" borderId="0" xfId="0" applyFont="1" applyAlignment="1">
      <alignment wrapText="1"/>
    </xf>
    <xf numFmtId="0" fontId="45" fillId="0" borderId="0" xfId="0" applyFont="1" applyAlignment="1">
      <alignment horizontal="right"/>
    </xf>
    <xf numFmtId="0" fontId="17" fillId="0" borderId="0" xfId="0" applyFont="1" applyAlignment="1">
      <alignment vertical="top" wrapText="1"/>
    </xf>
    <xf numFmtId="3" fontId="12" fillId="0" borderId="31" xfId="0" applyNumberFormat="1" applyFont="1" applyBorder="1" applyAlignment="1">
      <alignment horizontal="right" wrapText="1"/>
    </xf>
    <xf numFmtId="3" fontId="12" fillId="0" borderId="32" xfId="0" applyNumberFormat="1" applyFont="1" applyBorder="1" applyAlignment="1">
      <alignment horizontal="right" wrapText="1"/>
    </xf>
    <xf numFmtId="38" fontId="12" fillId="0" borderId="32" xfId="0" applyNumberFormat="1" applyFont="1" applyBorder="1" applyAlignment="1">
      <alignment horizontal="right" wrapText="1"/>
    </xf>
    <xf numFmtId="3" fontId="12" fillId="0" borderId="35" xfId="0" applyNumberFormat="1" applyFont="1" applyBorder="1" applyAlignment="1">
      <alignment horizontal="right" wrapText="1"/>
    </xf>
    <xf numFmtId="3" fontId="12" fillId="0" borderId="33" xfId="0" applyNumberFormat="1" applyFont="1" applyBorder="1" applyAlignment="1">
      <alignment horizontal="right" wrapText="1"/>
    </xf>
    <xf numFmtId="0" fontId="13" fillId="0" borderId="0" xfId="0" applyFont="1" applyAlignment="1"/>
    <xf numFmtId="0" fontId="34" fillId="0" borderId="0" xfId="0" applyFont="1" applyAlignment="1"/>
    <xf numFmtId="0" fontId="25" fillId="0" borderId="0" xfId="0" applyFont="1" applyAlignment="1">
      <alignment horizontal="center"/>
    </xf>
    <xf numFmtId="0" fontId="48" fillId="0" borderId="0" xfId="0" applyFont="1" applyBorder="1" applyAlignment="1">
      <alignment vertical="top" wrapText="1"/>
    </xf>
    <xf numFmtId="3" fontId="41" fillId="0" borderId="0" xfId="0" applyNumberFormat="1" applyFont="1" applyAlignment="1">
      <alignment horizontal="right"/>
    </xf>
    <xf numFmtId="3" fontId="40" fillId="0" borderId="0" xfId="0" applyNumberFormat="1" applyFont="1"/>
    <xf numFmtId="0" fontId="50" fillId="0" borderId="41" xfId="0" applyFont="1" applyBorder="1" applyAlignment="1">
      <alignment vertical="top" wrapText="1"/>
    </xf>
    <xf numFmtId="0" fontId="50" fillId="0" borderId="0" xfId="0" applyFont="1" applyBorder="1" applyAlignment="1">
      <alignment vertical="top" wrapText="1"/>
    </xf>
    <xf numFmtId="3" fontId="41" fillId="0" borderId="30" xfId="0" applyNumberFormat="1" applyFont="1" applyBorder="1" applyAlignment="1">
      <alignment horizontal="center"/>
    </xf>
    <xf numFmtId="3" fontId="41" fillId="0" borderId="40" xfId="0" applyNumberFormat="1" applyFont="1" applyBorder="1" applyAlignment="1">
      <alignment horizontal="center"/>
    </xf>
    <xf numFmtId="3" fontId="52" fillId="0" borderId="40" xfId="0" applyNumberFormat="1" applyFont="1" applyBorder="1" applyAlignment="1">
      <alignment horizontal="center"/>
    </xf>
    <xf numFmtId="3" fontId="41" fillId="0" borderId="35" xfId="0" applyNumberFormat="1" applyFont="1" applyBorder="1" applyAlignment="1">
      <alignment horizontal="center"/>
    </xf>
    <xf numFmtId="3" fontId="41" fillId="0" borderId="43" xfId="0" applyNumberFormat="1" applyFont="1" applyBorder="1"/>
    <xf numFmtId="3" fontId="40" fillId="0" borderId="32" xfId="0" applyNumberFormat="1" applyFont="1" applyBorder="1" applyAlignment="1">
      <alignment horizontal="center"/>
    </xf>
    <xf numFmtId="3" fontId="40" fillId="0" borderId="44" xfId="0" applyNumberFormat="1" applyFont="1" applyBorder="1"/>
    <xf numFmtId="3" fontId="41" fillId="0" borderId="32" xfId="0" applyNumberFormat="1" applyFont="1" applyBorder="1" applyAlignment="1">
      <alignment horizontal="center"/>
    </xf>
    <xf numFmtId="3" fontId="41" fillId="0" borderId="44" xfId="0" applyNumberFormat="1" applyFont="1" applyBorder="1"/>
    <xf numFmtId="3" fontId="53" fillId="0" borderId="44" xfId="0" quotePrefix="1" applyNumberFormat="1" applyFont="1" applyBorder="1"/>
    <xf numFmtId="3" fontId="53" fillId="0" borderId="44" xfId="0" applyNumberFormat="1" applyFont="1" applyBorder="1"/>
    <xf numFmtId="3" fontId="54" fillId="0" borderId="32" xfId="0" applyNumberFormat="1" applyFont="1" applyBorder="1" applyAlignment="1">
      <alignment horizontal="center"/>
    </xf>
    <xf numFmtId="3" fontId="54" fillId="0" borderId="44" xfId="0" applyNumberFormat="1" applyFont="1" applyBorder="1"/>
    <xf numFmtId="3" fontId="54" fillId="0" borderId="33" xfId="0" applyNumberFormat="1" applyFont="1" applyBorder="1" applyAlignment="1">
      <alignment horizontal="center"/>
    </xf>
    <xf numFmtId="3" fontId="54" fillId="0" borderId="46" xfId="0" applyNumberFormat="1" applyFont="1" applyBorder="1"/>
    <xf numFmtId="3" fontId="54" fillId="0" borderId="0" xfId="0" applyNumberFormat="1" applyFont="1" applyBorder="1" applyAlignment="1">
      <alignment horizontal="center"/>
    </xf>
    <xf numFmtId="3" fontId="54" fillId="0" borderId="0" xfId="0" applyNumberFormat="1" applyFont="1" applyBorder="1"/>
    <xf numFmtId="3" fontId="40" fillId="0" borderId="35" xfId="0" applyNumberFormat="1" applyFont="1" applyBorder="1" applyAlignment="1">
      <alignment horizontal="center"/>
    </xf>
    <xf numFmtId="3" fontId="40" fillId="0" borderId="43" xfId="0" applyNumberFormat="1" applyFont="1" applyBorder="1"/>
    <xf numFmtId="37" fontId="40" fillId="0" borderId="44" xfId="0" applyNumberFormat="1" applyFont="1" applyBorder="1"/>
    <xf numFmtId="3" fontId="40" fillId="0" borderId="44" xfId="0" applyNumberFormat="1" applyFont="1" applyBorder="1" applyAlignment="1">
      <alignment horizontal="center"/>
    </xf>
    <xf numFmtId="3" fontId="40" fillId="0" borderId="33" xfId="0" applyNumberFormat="1" applyFont="1" applyBorder="1" applyAlignment="1">
      <alignment horizontal="center"/>
    </xf>
    <xf numFmtId="3" fontId="40" fillId="0" borderId="46" xfId="0" applyNumberFormat="1" applyFont="1" applyBorder="1"/>
    <xf numFmtId="3" fontId="40" fillId="0" borderId="46" xfId="0" applyNumberFormat="1" applyFont="1" applyBorder="1" applyAlignment="1">
      <alignment horizontal="center"/>
    </xf>
    <xf numFmtId="3" fontId="53" fillId="0" borderId="0" xfId="0" applyNumberFormat="1" applyFont="1" applyAlignment="1">
      <alignment horizontal="center"/>
    </xf>
    <xf numFmtId="3" fontId="55" fillId="0" borderId="0" xfId="0" applyNumberFormat="1" applyFont="1" applyAlignment="1">
      <alignment horizontal="center"/>
    </xf>
    <xf numFmtId="3" fontId="0" fillId="0" borderId="0" xfId="0" applyNumberFormat="1" applyFont="1" applyAlignment="1"/>
    <xf numFmtId="0" fontId="56" fillId="0" borderId="0" xfId="0" applyFont="1" applyAlignment="1">
      <alignment horizontal="right"/>
    </xf>
    <xf numFmtId="3" fontId="57" fillId="0" borderId="32" xfId="0" applyNumberFormat="1" applyFont="1" applyBorder="1" applyAlignment="1">
      <alignment horizontal="right" wrapText="1"/>
    </xf>
    <xf numFmtId="0" fontId="1" fillId="0" borderId="0" xfId="0" applyFont="1"/>
    <xf numFmtId="0" fontId="58" fillId="0" borderId="0" xfId="0" applyFont="1"/>
    <xf numFmtId="0" fontId="4" fillId="0" borderId="0" xfId="0" applyFont="1" applyAlignment="1">
      <alignment vertical="top" wrapText="1"/>
    </xf>
    <xf numFmtId="0" fontId="9" fillId="0" borderId="0" xfId="0" applyFont="1" applyAlignment="1">
      <alignment horizontal="left" wrapText="1"/>
    </xf>
    <xf numFmtId="0" fontId="25" fillId="0" borderId="0" xfId="0" quotePrefix="1" applyFont="1" applyAlignment="1">
      <alignment horizontal="right"/>
    </xf>
    <xf numFmtId="0" fontId="11" fillId="0" borderId="0" xfId="0" quotePrefix="1" applyFont="1" applyAlignment="1">
      <alignment horizontal="left" indent="10"/>
    </xf>
    <xf numFmtId="0" fontId="59" fillId="0" borderId="0" xfId="0" applyFont="1" applyBorder="1" applyAlignment="1"/>
    <xf numFmtId="0" fontId="60" fillId="0" borderId="0" xfId="0" applyFont="1" applyBorder="1" applyAlignment="1">
      <alignment horizontal="right"/>
    </xf>
    <xf numFmtId="0" fontId="31" fillId="0" borderId="0" xfId="0" applyFont="1" applyBorder="1" applyAlignment="1"/>
    <xf numFmtId="0" fontId="28" fillId="0" borderId="0" xfId="0" applyFont="1" applyBorder="1" applyAlignment="1"/>
    <xf numFmtId="0" fontId="61" fillId="0" borderId="0" xfId="0" applyFont="1" applyBorder="1" applyAlignment="1">
      <alignment horizontal="right"/>
    </xf>
    <xf numFmtId="0" fontId="62" fillId="0" borderId="30" xfId="0" applyFont="1" applyBorder="1" applyAlignment="1">
      <alignment wrapText="1"/>
    </xf>
    <xf numFmtId="0" fontId="62" fillId="0" borderId="0" xfId="0" applyFont="1" applyBorder="1" applyAlignment="1">
      <alignment horizontal="right" wrapText="1"/>
    </xf>
    <xf numFmtId="0" fontId="62" fillId="0" borderId="0" xfId="0" applyFont="1" applyBorder="1" applyAlignment="1">
      <alignment wrapText="1"/>
    </xf>
    <xf numFmtId="0" fontId="62" fillId="0" borderId="0" xfId="0" applyFont="1" applyBorder="1" applyAlignment="1">
      <alignment horizontal="center" wrapText="1"/>
    </xf>
    <xf numFmtId="0" fontId="63" fillId="0" borderId="0" xfId="0" applyFont="1" applyBorder="1" applyAlignment="1"/>
    <xf numFmtId="0" fontId="30" fillId="0" borderId="31" xfId="0" applyFont="1" applyBorder="1" applyAlignment="1">
      <alignment wrapText="1"/>
    </xf>
    <xf numFmtId="3" fontId="30" fillId="0" borderId="0" xfId="0" applyNumberFormat="1" applyFont="1" applyBorder="1" applyAlignment="1">
      <alignment horizontal="right" wrapText="1"/>
    </xf>
    <xf numFmtId="0" fontId="30" fillId="0" borderId="0" xfId="0" applyFont="1" applyBorder="1" applyAlignment="1">
      <alignment wrapText="1"/>
    </xf>
    <xf numFmtId="0" fontId="30" fillId="0" borderId="0" xfId="0" applyFont="1" applyBorder="1" applyAlignment="1">
      <alignment horizontal="center" wrapText="1"/>
    </xf>
    <xf numFmtId="0" fontId="30" fillId="0" borderId="32" xfId="0" applyFont="1" applyBorder="1" applyAlignment="1">
      <alignment wrapText="1"/>
    </xf>
    <xf numFmtId="0" fontId="30" fillId="0" borderId="33" xfId="0" quotePrefix="1" applyFont="1" applyBorder="1" applyAlignment="1">
      <alignment wrapText="1"/>
    </xf>
    <xf numFmtId="0" fontId="59" fillId="0" borderId="30" xfId="0" applyFont="1" applyBorder="1" applyAlignment="1">
      <alignment horizontal="center" wrapText="1"/>
    </xf>
    <xf numFmtId="3" fontId="59" fillId="0" borderId="0" xfId="0" applyNumberFormat="1" applyFont="1" applyBorder="1" applyAlignment="1">
      <alignment horizontal="right" wrapText="1"/>
    </xf>
    <xf numFmtId="0" fontId="59" fillId="0" borderId="0" xfId="0" applyFont="1" applyBorder="1" applyAlignment="1">
      <alignment wrapText="1"/>
    </xf>
    <xf numFmtId="0" fontId="59" fillId="0" borderId="0" xfId="0" applyFont="1" applyBorder="1" applyAlignment="1">
      <alignment horizontal="center" wrapText="1"/>
    </xf>
    <xf numFmtId="0" fontId="30" fillId="0" borderId="0" xfId="0" applyFont="1" applyBorder="1" applyAlignment="1">
      <alignment horizontal="right" wrapText="1"/>
    </xf>
    <xf numFmtId="3" fontId="30" fillId="0" borderId="0" xfId="0" applyNumberFormat="1" applyFont="1" applyBorder="1" applyAlignment="1">
      <alignment wrapText="1"/>
    </xf>
    <xf numFmtId="3" fontId="59" fillId="0" borderId="39" xfId="0" applyNumberFormat="1" applyFont="1" applyBorder="1" applyAlignment="1">
      <alignment wrapText="1"/>
    </xf>
    <xf numFmtId="3" fontId="59" fillId="0" borderId="40" xfId="0" applyNumberFormat="1" applyFont="1" applyBorder="1" applyAlignment="1">
      <alignment wrapText="1"/>
    </xf>
    <xf numFmtId="3" fontId="59" fillId="0" borderId="0" xfId="0" applyNumberFormat="1" applyFont="1" applyBorder="1" applyAlignment="1">
      <alignment wrapText="1"/>
    </xf>
    <xf numFmtId="3" fontId="30" fillId="0" borderId="48" xfId="0" applyNumberFormat="1" applyFont="1" applyBorder="1" applyAlignment="1">
      <alignment horizontal="right" wrapText="1"/>
    </xf>
    <xf numFmtId="3" fontId="30" fillId="0" borderId="49" xfId="0" applyNumberFormat="1" applyFont="1" applyBorder="1" applyAlignment="1">
      <alignment horizontal="right" wrapText="1"/>
    </xf>
    <xf numFmtId="0" fontId="30" fillId="0" borderId="32" xfId="0" quotePrefix="1" applyFont="1" applyBorder="1" applyAlignment="1">
      <alignment wrapText="1"/>
    </xf>
    <xf numFmtId="3" fontId="30" fillId="0" borderId="45" xfId="0" applyNumberFormat="1" applyFont="1" applyBorder="1" applyAlignment="1">
      <alignment horizontal="right" wrapText="1"/>
    </xf>
    <xf numFmtId="3" fontId="30" fillId="0" borderId="44" xfId="0" applyNumberFormat="1" applyFont="1" applyBorder="1" applyAlignment="1">
      <alignment horizontal="right" wrapText="1"/>
    </xf>
    <xf numFmtId="0" fontId="30" fillId="0" borderId="33" xfId="0" applyFont="1" applyBorder="1" applyAlignment="1">
      <alignment wrapText="1"/>
    </xf>
    <xf numFmtId="3" fontId="30" fillId="0" borderId="50" xfId="0" applyNumberFormat="1" applyFont="1" applyBorder="1" applyAlignment="1">
      <alignment horizontal="right" wrapText="1"/>
    </xf>
    <xf numFmtId="3" fontId="30" fillId="0" borderId="46" xfId="0" applyNumberFormat="1" applyFont="1" applyBorder="1" applyAlignment="1">
      <alignment horizontal="right" wrapText="1"/>
    </xf>
    <xf numFmtId="0" fontId="62" fillId="0" borderId="36" xfId="0" applyFont="1" applyBorder="1" applyAlignment="1">
      <alignment horizontal="center" wrapText="1"/>
    </xf>
    <xf numFmtId="3" fontId="30" fillId="0" borderId="31" xfId="0" applyNumberFormat="1" applyFont="1" applyBorder="1" applyAlignment="1">
      <alignment horizontal="right" wrapText="1"/>
    </xf>
    <xf numFmtId="3" fontId="30" fillId="0" borderId="32" xfId="0" applyNumberFormat="1" applyFont="1" applyBorder="1" applyAlignment="1">
      <alignment horizontal="right" wrapText="1"/>
    </xf>
    <xf numFmtId="3" fontId="30" fillId="0" borderId="33" xfId="0" applyNumberFormat="1" applyFont="1" applyBorder="1" applyAlignment="1">
      <alignment horizontal="right" wrapText="1"/>
    </xf>
    <xf numFmtId="3" fontId="64" fillId="0" borderId="30" xfId="0" applyNumberFormat="1" applyFont="1" applyBorder="1" applyAlignment="1">
      <alignment horizontal="right" wrapText="1"/>
    </xf>
    <xf numFmtId="0" fontId="62" fillId="0" borderId="30" xfId="0" applyFont="1" applyBorder="1" applyAlignment="1">
      <alignment horizontal="center" vertical="center" wrapText="1"/>
    </xf>
    <xf numFmtId="0" fontId="62" fillId="0" borderId="30" xfId="0" applyFont="1" applyBorder="1" applyAlignment="1">
      <alignment horizontal="center" wrapText="1"/>
    </xf>
    <xf numFmtId="0" fontId="59" fillId="0" borderId="35" xfId="0" quotePrefix="1" applyFont="1" applyBorder="1" applyAlignment="1">
      <alignment horizontal="justify" wrapText="1"/>
    </xf>
    <xf numFmtId="0" fontId="59" fillId="0" borderId="35" xfId="0" applyFont="1" applyBorder="1" applyAlignment="1">
      <alignment horizontal="right" wrapText="1"/>
    </xf>
    <xf numFmtId="3" fontId="30" fillId="0" borderId="32" xfId="1" quotePrefix="1" applyNumberFormat="1" applyFont="1" applyBorder="1" applyAlignment="1">
      <alignment horizontal="left"/>
    </xf>
    <xf numFmtId="3" fontId="65" fillId="0" borderId="32" xfId="1" applyNumberFormat="1" applyFont="1" applyBorder="1"/>
    <xf numFmtId="3" fontId="30" fillId="0" borderId="32" xfId="1" quotePrefix="1" applyNumberFormat="1" applyFont="1" applyBorder="1" applyAlignment="1">
      <alignment horizontal="left" wrapText="1"/>
    </xf>
    <xf numFmtId="3" fontId="66" fillId="0" borderId="30" xfId="1" applyNumberFormat="1" applyFont="1" applyBorder="1"/>
    <xf numFmtId="3" fontId="66" fillId="0" borderId="0" xfId="1" applyNumberFormat="1" applyFont="1" applyBorder="1"/>
    <xf numFmtId="0" fontId="59" fillId="0" borderId="31" xfId="0" applyFont="1" applyBorder="1" applyAlignment="1">
      <alignment wrapText="1"/>
    </xf>
    <xf numFmtId="3" fontId="31" fillId="0" borderId="48" xfId="0" applyNumberFormat="1" applyFont="1" applyBorder="1" applyAlignment="1">
      <alignment horizontal="right"/>
    </xf>
    <xf numFmtId="3" fontId="31" fillId="0" borderId="49" xfId="0" applyNumberFormat="1" applyFont="1" applyBorder="1" applyAlignment="1">
      <alignment horizontal="right"/>
    </xf>
    <xf numFmtId="3" fontId="31" fillId="0" borderId="0" xfId="0" applyNumberFormat="1" applyFont="1" applyBorder="1" applyAlignment="1">
      <alignment horizontal="right"/>
    </xf>
    <xf numFmtId="0" fontId="61" fillId="0" borderId="33" xfId="0" applyFont="1" applyBorder="1" applyAlignment="1">
      <alignment horizontal="justify" wrapText="1"/>
    </xf>
    <xf numFmtId="3" fontId="67" fillId="0" borderId="50" xfId="0" applyNumberFormat="1" applyFont="1" applyBorder="1" applyAlignment="1">
      <alignment horizontal="right"/>
    </xf>
    <xf numFmtId="3" fontId="67" fillId="0" borderId="46" xfId="0" applyNumberFormat="1" applyFont="1" applyBorder="1" applyAlignment="1">
      <alignment horizontal="right"/>
    </xf>
    <xf numFmtId="3" fontId="67" fillId="0" borderId="0" xfId="0" applyNumberFormat="1" applyFont="1" applyBorder="1" applyAlignment="1">
      <alignment horizontal="right"/>
    </xf>
    <xf numFmtId="0" fontId="67" fillId="0" borderId="0" xfId="0" applyFont="1" applyBorder="1" applyAlignment="1"/>
    <xf numFmtId="0" fontId="68" fillId="0" borderId="0" xfId="0" applyFont="1" applyBorder="1" applyAlignment="1"/>
    <xf numFmtId="3" fontId="69" fillId="0" borderId="39" xfId="0" applyNumberFormat="1" applyFont="1" applyBorder="1" applyAlignment="1">
      <alignment horizontal="right"/>
    </xf>
    <xf numFmtId="3" fontId="69" fillId="0" borderId="40" xfId="0" applyNumberFormat="1" applyFont="1" applyBorder="1" applyAlignment="1">
      <alignment horizontal="right"/>
    </xf>
    <xf numFmtId="0" fontId="61" fillId="0" borderId="32" xfId="0" quotePrefix="1" applyFont="1" applyBorder="1" applyAlignment="1">
      <alignment wrapText="1"/>
    </xf>
    <xf numFmtId="3" fontId="67" fillId="0" borderId="45" xfId="0" applyNumberFormat="1" applyFont="1" applyBorder="1" applyAlignment="1">
      <alignment horizontal="right"/>
    </xf>
    <xf numFmtId="3" fontId="67" fillId="0" borderId="44" xfId="0" applyNumberFormat="1" applyFont="1" applyBorder="1" applyAlignment="1">
      <alignment horizontal="right"/>
    </xf>
    <xf numFmtId="0" fontId="61" fillId="0" borderId="34" xfId="0" quotePrefix="1" applyFont="1" applyBorder="1" applyAlignment="1">
      <alignment wrapText="1"/>
    </xf>
    <xf numFmtId="3" fontId="70" fillId="0" borderId="0" xfId="0" applyNumberFormat="1" applyFont="1" applyBorder="1" applyAlignment="1">
      <alignment horizontal="right"/>
    </xf>
    <xf numFmtId="0" fontId="70" fillId="0" borderId="0" xfId="0" applyFont="1" applyBorder="1" applyAlignment="1"/>
    <xf numFmtId="0" fontId="71" fillId="0" borderId="0" xfId="0" applyFont="1" applyBorder="1" applyAlignment="1"/>
    <xf numFmtId="0" fontId="30" fillId="0" borderId="0" xfId="0" applyFont="1" applyBorder="1" applyAlignment="1">
      <alignment horizontal="justify"/>
    </xf>
    <xf numFmtId="0" fontId="59" fillId="0" borderId="0" xfId="0" applyFont="1" applyBorder="1" applyAlignment="1">
      <alignment horizontal="right" wrapText="1"/>
    </xf>
    <xf numFmtId="0" fontId="70" fillId="0" borderId="0" xfId="0" applyFont="1" applyBorder="1" applyAlignment="1">
      <alignment horizontal="right"/>
    </xf>
    <xf numFmtId="3" fontId="31" fillId="0" borderId="0" xfId="0" applyNumberFormat="1" applyFont="1" applyBorder="1" applyAlignment="1"/>
    <xf numFmtId="0" fontId="30" fillId="0" borderId="0" xfId="0" applyFont="1" applyBorder="1" applyAlignment="1"/>
    <xf numFmtId="0" fontId="30" fillId="0" borderId="0" xfId="0" applyFont="1" applyBorder="1" applyAlignment="1">
      <alignment horizontal="left"/>
    </xf>
    <xf numFmtId="3" fontId="61" fillId="0" borderId="0" xfId="0" applyNumberFormat="1" applyFont="1" applyBorder="1" applyAlignment="1">
      <alignment horizontal="right" wrapText="1"/>
    </xf>
    <xf numFmtId="0" fontId="31" fillId="0" borderId="0" xfId="0" applyFont="1" applyBorder="1" applyAlignment="1">
      <alignment wrapText="1"/>
    </xf>
    <xf numFmtId="0" fontId="30" fillId="0" borderId="0" xfId="0" quotePrefix="1" applyFont="1" applyBorder="1" applyAlignment="1">
      <alignment wrapText="1"/>
    </xf>
    <xf numFmtId="0" fontId="72" fillId="0" borderId="0" xfId="0" applyFont="1" applyBorder="1" applyAlignment="1">
      <alignment horizontal="right" wrapText="1"/>
    </xf>
    <xf numFmtId="3" fontId="69" fillId="0" borderId="0" xfId="0" applyNumberFormat="1" applyFont="1" applyBorder="1" applyAlignment="1">
      <alignment horizontal="right" wrapText="1"/>
    </xf>
    <xf numFmtId="0" fontId="59" fillId="0" borderId="0" xfId="0" applyFont="1" applyBorder="1" applyAlignment="1">
      <alignment horizontal="justify"/>
    </xf>
    <xf numFmtId="0" fontId="73" fillId="0" borderId="0" xfId="0" applyFont="1" applyBorder="1" applyAlignment="1"/>
    <xf numFmtId="3" fontId="69" fillId="0" borderId="0" xfId="0" applyNumberFormat="1" applyFont="1" applyBorder="1" applyAlignment="1">
      <alignment horizontal="right"/>
    </xf>
    <xf numFmtId="3" fontId="72" fillId="0" borderId="0" xfId="0" applyNumberFormat="1" applyFont="1" applyBorder="1" applyAlignment="1">
      <alignment horizontal="center" wrapText="1"/>
    </xf>
    <xf numFmtId="0" fontId="72" fillId="0" borderId="0" xfId="0" applyFont="1" applyBorder="1" applyAlignment="1">
      <alignment horizontal="center" wrapText="1"/>
    </xf>
    <xf numFmtId="0" fontId="74" fillId="0" borderId="0" xfId="0" applyFont="1" applyBorder="1" applyAlignment="1">
      <alignment horizontal="justify"/>
    </xf>
    <xf numFmtId="0" fontId="28" fillId="0" borderId="0" xfId="0" applyFont="1" applyBorder="1"/>
    <xf numFmtId="0" fontId="31" fillId="0" borderId="0" xfId="0" applyFont="1" applyBorder="1"/>
    <xf numFmtId="0" fontId="59" fillId="0" borderId="0" xfId="0" applyFont="1" applyFill="1" applyBorder="1" applyAlignment="1">
      <alignment wrapText="1"/>
    </xf>
    <xf numFmtId="0" fontId="75" fillId="0" borderId="0" xfId="0" applyFont="1" applyBorder="1" applyAlignment="1">
      <alignment wrapText="1"/>
    </xf>
    <xf numFmtId="0" fontId="74" fillId="0" borderId="0" xfId="0" applyFont="1" applyBorder="1" applyAlignment="1">
      <alignment vertical="top" wrapText="1"/>
    </xf>
    <xf numFmtId="3" fontId="28" fillId="0" borderId="0" xfId="0" applyNumberFormat="1" applyFont="1" applyBorder="1"/>
    <xf numFmtId="0" fontId="76" fillId="0" borderId="0" xfId="0" applyFont="1" applyBorder="1" applyAlignment="1">
      <alignment horizontal="justify"/>
    </xf>
    <xf numFmtId="0" fontId="62" fillId="0" borderId="30" xfId="0" applyFont="1" applyBorder="1" applyAlignment="1">
      <alignment horizontal="justify" wrapText="1"/>
    </xf>
    <xf numFmtId="0" fontId="77" fillId="0" borderId="32" xfId="0" quotePrefix="1" applyFont="1" applyBorder="1" applyAlignment="1">
      <alignment wrapText="1"/>
    </xf>
    <xf numFmtId="0" fontId="30" fillId="0" borderId="32" xfId="0" quotePrefix="1" applyFont="1" applyBorder="1" applyAlignment="1">
      <alignment horizontal="justify" wrapText="1"/>
    </xf>
    <xf numFmtId="0" fontId="30" fillId="0" borderId="34" xfId="0" quotePrefix="1" applyFont="1" applyBorder="1" applyAlignment="1">
      <alignment horizontal="justify" wrapText="1"/>
    </xf>
    <xf numFmtId="0" fontId="77" fillId="0" borderId="45" xfId="0" quotePrefix="1" applyFont="1" applyBorder="1" applyAlignment="1">
      <alignment wrapText="1"/>
    </xf>
    <xf numFmtId="3" fontId="31" fillId="0" borderId="44" xfId="0" applyNumberFormat="1" applyFont="1" applyBorder="1" applyAlignment="1"/>
    <xf numFmtId="3" fontId="31" fillId="0" borderId="45" xfId="0" applyNumberFormat="1" applyFont="1" applyBorder="1" applyAlignment="1"/>
    <xf numFmtId="3" fontId="31" fillId="0" borderId="51" xfId="0" applyNumberFormat="1" applyFont="1" applyBorder="1" applyAlignment="1"/>
    <xf numFmtId="3" fontId="31" fillId="0" borderId="52" xfId="0" applyNumberFormat="1" applyFont="1" applyBorder="1" applyAlignment="1"/>
    <xf numFmtId="3" fontId="69" fillId="0" borderId="39" xfId="0" applyNumberFormat="1" applyFont="1" applyBorder="1" applyAlignment="1"/>
    <xf numFmtId="3" fontId="69" fillId="0" borderId="40" xfId="0" applyNumberFormat="1" applyFont="1" applyBorder="1" applyAlignment="1"/>
    <xf numFmtId="0" fontId="30" fillId="0" borderId="51" xfId="0" quotePrefix="1" applyFont="1" applyBorder="1" applyAlignment="1">
      <alignment wrapText="1"/>
    </xf>
    <xf numFmtId="3" fontId="59" fillId="0" borderId="39" xfId="0" applyNumberFormat="1" applyFont="1" applyBorder="1" applyAlignment="1">
      <alignment horizontal="center" wrapText="1"/>
    </xf>
    <xf numFmtId="3" fontId="59" fillId="0" borderId="40" xfId="0" applyNumberFormat="1" applyFont="1" applyBorder="1" applyAlignment="1">
      <alignment horizontal="right" wrapText="1"/>
    </xf>
    <xf numFmtId="0" fontId="61" fillId="0" borderId="32" xfId="0" applyFont="1" applyBorder="1" applyAlignment="1">
      <alignment wrapText="1"/>
    </xf>
    <xf numFmtId="3" fontId="61" fillId="0" borderId="32" xfId="0" applyNumberFormat="1" applyFont="1" applyBorder="1" applyAlignment="1">
      <alignment horizontal="right" wrapText="1"/>
    </xf>
    <xf numFmtId="0" fontId="30" fillId="0" borderId="34" xfId="0" applyFont="1" applyBorder="1" applyAlignment="1">
      <alignment wrapText="1"/>
    </xf>
    <xf numFmtId="3" fontId="30" fillId="0" borderId="34" xfId="0" applyNumberFormat="1" applyFont="1" applyBorder="1" applyAlignment="1">
      <alignment horizontal="right" wrapText="1"/>
    </xf>
    <xf numFmtId="3" fontId="59" fillId="0" borderId="30" xfId="0" applyNumberFormat="1" applyFont="1" applyBorder="1" applyAlignment="1">
      <alignment horizontal="right" wrapText="1"/>
    </xf>
    <xf numFmtId="3" fontId="30" fillId="0" borderId="45" xfId="0" applyNumberFormat="1" applyFont="1" applyBorder="1" applyAlignment="1">
      <alignment wrapText="1"/>
    </xf>
    <xf numFmtId="3" fontId="30" fillId="0" borderId="44" xfId="0" applyNumberFormat="1" applyFont="1" applyBorder="1" applyAlignment="1">
      <alignment wrapText="1"/>
    </xf>
    <xf numFmtId="3" fontId="30" fillId="0" borderId="50" xfId="0" applyNumberFormat="1" applyFont="1" applyBorder="1" applyAlignment="1">
      <alignment wrapText="1"/>
    </xf>
    <xf numFmtId="3" fontId="30" fillId="0" borderId="46" xfId="0" applyNumberFormat="1" applyFont="1" applyBorder="1" applyAlignment="1">
      <alignment wrapText="1"/>
    </xf>
    <xf numFmtId="0" fontId="62" fillId="0" borderId="48" xfId="0" applyFont="1" applyBorder="1" applyAlignment="1">
      <alignment horizontal="right" wrapText="1"/>
    </xf>
    <xf numFmtId="0" fontId="62" fillId="0" borderId="49" xfId="0" applyFont="1" applyBorder="1" applyAlignment="1">
      <alignment wrapText="1"/>
    </xf>
    <xf numFmtId="3" fontId="31" fillId="0" borderId="45" xfId="0" applyNumberFormat="1" applyFont="1" applyBorder="1" applyAlignment="1">
      <alignment wrapText="1"/>
    </xf>
    <xf numFmtId="3" fontId="31" fillId="0" borderId="44" xfId="0" applyNumberFormat="1" applyFont="1" applyBorder="1" applyAlignment="1">
      <alignment wrapText="1"/>
    </xf>
    <xf numFmtId="0" fontId="30" fillId="0" borderId="34" xfId="0" quotePrefix="1" applyFont="1" applyBorder="1" applyAlignment="1">
      <alignment wrapText="1"/>
    </xf>
    <xf numFmtId="3" fontId="31" fillId="0" borderId="51" xfId="0" applyNumberFormat="1" applyFont="1" applyBorder="1" applyAlignment="1">
      <alignment wrapText="1"/>
    </xf>
    <xf numFmtId="3" fontId="31" fillId="0" borderId="52" xfId="0" applyNumberFormat="1" applyFont="1" applyBorder="1" applyAlignment="1">
      <alignment wrapText="1"/>
    </xf>
    <xf numFmtId="0" fontId="62" fillId="0" borderId="49" xfId="0" applyFont="1" applyBorder="1" applyAlignment="1">
      <alignment horizontal="right" wrapText="1"/>
    </xf>
    <xf numFmtId="3" fontId="30" fillId="0" borderId="51" xfId="0" applyNumberFormat="1" applyFont="1" applyBorder="1" applyAlignment="1">
      <alignment horizontal="right" wrapText="1"/>
    </xf>
    <xf numFmtId="3" fontId="30" fillId="0" borderId="52" xfId="0" applyNumberFormat="1" applyFont="1" applyBorder="1" applyAlignment="1">
      <alignment horizontal="right" wrapText="1"/>
    </xf>
    <xf numFmtId="0" fontId="59" fillId="0" borderId="38" xfId="0" applyFont="1" applyBorder="1" applyAlignment="1">
      <alignment wrapText="1"/>
    </xf>
    <xf numFmtId="3" fontId="30" fillId="0" borderId="53" xfId="0" applyNumberFormat="1" applyFont="1" applyBorder="1" applyAlignment="1">
      <alignment horizontal="right" wrapText="1"/>
    </xf>
    <xf numFmtId="3" fontId="30" fillId="0" borderId="54" xfId="0" applyNumberFormat="1" applyFont="1" applyBorder="1" applyAlignment="1">
      <alignment horizontal="right" wrapText="1"/>
    </xf>
    <xf numFmtId="3" fontId="59" fillId="0" borderId="39" xfId="0" applyNumberFormat="1" applyFont="1" applyBorder="1" applyAlignment="1">
      <alignment horizontal="right" wrapText="1"/>
    </xf>
    <xf numFmtId="0" fontId="59" fillId="0" borderId="30" xfId="0" applyFont="1" applyBorder="1" applyAlignment="1">
      <alignment horizontal="justify" wrapText="1"/>
    </xf>
    <xf numFmtId="0" fontId="62" fillId="0" borderId="39" xfId="0" applyFont="1" applyBorder="1" applyAlignment="1">
      <alignment wrapText="1"/>
    </xf>
    <xf numFmtId="0" fontId="30" fillId="0" borderId="34" xfId="0" quotePrefix="1" applyFont="1" applyBorder="1" applyAlignment="1">
      <alignment horizontal="left" wrapText="1"/>
    </xf>
    <xf numFmtId="0" fontId="77" fillId="0" borderId="48" xfId="0" quotePrefix="1" applyFont="1" applyBorder="1" applyAlignment="1">
      <alignment wrapText="1"/>
    </xf>
    <xf numFmtId="3" fontId="69" fillId="0" borderId="39" xfId="0" applyNumberFormat="1" applyFont="1" applyBorder="1" applyAlignment="1">
      <alignment horizontal="right" wrapText="1"/>
    </xf>
    <xf numFmtId="3" fontId="69" fillId="0" borderId="40" xfId="0" applyNumberFormat="1" applyFont="1" applyBorder="1" applyAlignment="1">
      <alignment horizontal="right" wrapText="1"/>
    </xf>
    <xf numFmtId="0" fontId="59" fillId="0" borderId="30" xfId="0" applyFont="1" applyBorder="1" applyAlignment="1">
      <alignment horizontal="justify"/>
    </xf>
    <xf numFmtId="0" fontId="30" fillId="0" borderId="31" xfId="0" quotePrefix="1" applyFont="1" applyBorder="1" applyAlignment="1">
      <alignment horizontal="justify"/>
    </xf>
    <xf numFmtId="0" fontId="61" fillId="0" borderId="32" xfId="0" quotePrefix="1" applyFont="1" applyBorder="1" applyAlignment="1">
      <alignment horizontal="justify"/>
    </xf>
    <xf numFmtId="0" fontId="61" fillId="0" borderId="33" xfId="0" quotePrefix="1" applyFont="1" applyBorder="1" applyAlignment="1">
      <alignment horizontal="justify"/>
    </xf>
    <xf numFmtId="3" fontId="31" fillId="0" borderId="48" xfId="0" applyNumberFormat="1" applyFont="1" applyBorder="1" applyAlignment="1"/>
    <xf numFmtId="3" fontId="31" fillId="0" borderId="49" xfId="0" applyNumberFormat="1" applyFont="1" applyBorder="1" applyAlignment="1"/>
    <xf numFmtId="3" fontId="67" fillId="0" borderId="45" xfId="0" applyNumberFormat="1" applyFont="1" applyBorder="1" applyAlignment="1"/>
    <xf numFmtId="3" fontId="67" fillId="0" borderId="44" xfId="0" applyNumberFormat="1" applyFont="1" applyBorder="1" applyAlignment="1"/>
    <xf numFmtId="3" fontId="67" fillId="0" borderId="50" xfId="0" applyNumberFormat="1" applyFont="1" applyBorder="1" applyAlignment="1"/>
    <xf numFmtId="3" fontId="67" fillId="0" borderId="46" xfId="0" applyNumberFormat="1" applyFont="1" applyBorder="1" applyAlignment="1"/>
    <xf numFmtId="0" fontId="59" fillId="0" borderId="30" xfId="0" applyFont="1" applyBorder="1" applyAlignment="1">
      <alignment wrapText="1"/>
    </xf>
    <xf numFmtId="0" fontId="30" fillId="0" borderId="31" xfId="0" quotePrefix="1" applyFont="1" applyBorder="1" applyAlignment="1">
      <alignment wrapText="1"/>
    </xf>
    <xf numFmtId="0" fontId="30" fillId="0" borderId="31" xfId="0" quotePrefix="1" applyFont="1" applyBorder="1" applyAlignment="1">
      <alignment horizontal="justify" wrapText="1"/>
    </xf>
    <xf numFmtId="0" fontId="30" fillId="0" borderId="33" xfId="0" quotePrefix="1" applyFont="1" applyBorder="1" applyAlignment="1">
      <alignment horizontal="justify" wrapText="1"/>
    </xf>
    <xf numFmtId="0" fontId="30" fillId="0" borderId="48" xfId="0" quotePrefix="1" applyFont="1" applyBorder="1" applyAlignment="1">
      <alignment horizontal="justify" wrapText="1"/>
    </xf>
    <xf numFmtId="0" fontId="30" fillId="0" borderId="45" xfId="0" quotePrefix="1" applyFont="1" applyBorder="1" applyAlignment="1">
      <alignment horizontal="justify" wrapText="1"/>
    </xf>
    <xf numFmtId="0" fontId="30" fillId="0" borderId="50" xfId="0" quotePrefix="1" applyFont="1" applyBorder="1" applyAlignment="1">
      <alignment horizontal="justify" wrapText="1"/>
    </xf>
    <xf numFmtId="0" fontId="62" fillId="0" borderId="45" xfId="0" applyFont="1" applyBorder="1" applyAlignment="1">
      <alignment horizontal="right" wrapText="1"/>
    </xf>
    <xf numFmtId="0" fontId="30" fillId="0" borderId="35" xfId="0" quotePrefix="1" applyFont="1" applyBorder="1" applyAlignment="1">
      <alignment wrapText="1"/>
    </xf>
    <xf numFmtId="0" fontId="78" fillId="0" borderId="31" xfId="0" quotePrefix="1" applyFont="1" applyBorder="1" applyAlignment="1">
      <alignment wrapText="1"/>
    </xf>
    <xf numFmtId="10" fontId="0" fillId="0" borderId="0" xfId="0" applyNumberFormat="1" applyFont="1" applyAlignment="1"/>
    <xf numFmtId="3" fontId="40" fillId="0" borderId="0" xfId="0" applyNumberFormat="1" applyFont="1" applyFill="1" applyBorder="1" applyAlignment="1">
      <alignment horizontal="center"/>
    </xf>
    <xf numFmtId="0" fontId="30" fillId="0" borderId="0" xfId="0" applyFont="1" applyBorder="1" applyAlignment="1">
      <alignment wrapText="1"/>
    </xf>
    <xf numFmtId="0" fontId="79" fillId="0" borderId="32" xfId="0" quotePrefix="1" applyFont="1" applyFill="1" applyBorder="1"/>
    <xf numFmtId="0" fontId="80" fillId="0" borderId="32" xfId="0" quotePrefix="1" applyFont="1" applyFill="1" applyBorder="1"/>
    <xf numFmtId="0" fontId="61" fillId="0" borderId="32" xfId="0" applyFont="1" applyBorder="1" applyAlignment="1">
      <alignment horizontal="right" wrapText="1"/>
    </xf>
    <xf numFmtId="0" fontId="61" fillId="0" borderId="33" xfId="0" applyFont="1" applyBorder="1" applyAlignment="1">
      <alignment horizontal="right" wrapText="1"/>
    </xf>
    <xf numFmtId="3" fontId="69" fillId="0" borderId="0" xfId="0" applyNumberFormat="1" applyFont="1" applyBorder="1" applyAlignment="1"/>
    <xf numFmtId="0" fontId="30" fillId="0" borderId="0" xfId="0" applyFont="1" applyBorder="1" applyAlignment="1">
      <alignment wrapText="1"/>
    </xf>
    <xf numFmtId="3" fontId="30" fillId="0" borderId="31" xfId="0" applyNumberFormat="1" applyFont="1" applyBorder="1" applyAlignment="1">
      <alignment horizontal="right" wrapText="1"/>
    </xf>
    <xf numFmtId="3" fontId="30" fillId="0" borderId="32" xfId="0" applyNumberFormat="1" applyFont="1" applyBorder="1" applyAlignment="1">
      <alignment horizontal="right" wrapText="1"/>
    </xf>
    <xf numFmtId="3" fontId="30" fillId="0" borderId="49" xfId="0" applyNumberFormat="1" applyFont="1" applyBorder="1" applyAlignment="1">
      <alignment horizontal="right" wrapText="1"/>
    </xf>
    <xf numFmtId="3" fontId="30" fillId="0" borderId="44" xfId="0" applyNumberFormat="1" applyFont="1" applyBorder="1" applyAlignment="1">
      <alignment horizontal="right" wrapText="1"/>
    </xf>
    <xf numFmtId="3" fontId="30" fillId="0" borderId="46" xfId="0" applyNumberFormat="1" applyFont="1" applyBorder="1" applyAlignment="1">
      <alignment horizontal="right" wrapText="1"/>
    </xf>
    <xf numFmtId="3" fontId="30" fillId="0" borderId="52" xfId="0" applyNumberFormat="1" applyFont="1" applyBorder="1" applyAlignment="1">
      <alignment horizontal="right" wrapText="1"/>
    </xf>
    <xf numFmtId="10" fontId="12" fillId="0" borderId="32" xfId="0" applyNumberFormat="1" applyFont="1" applyBorder="1" applyAlignment="1">
      <alignment horizontal="right" wrapText="1"/>
    </xf>
    <xf numFmtId="3" fontId="30" fillId="0" borderId="49" xfId="0" applyNumberFormat="1" applyFont="1" applyBorder="1" applyAlignment="1">
      <alignment horizontal="right" wrapText="1"/>
    </xf>
    <xf numFmtId="3" fontId="30" fillId="0" borderId="44" xfId="0" applyNumberFormat="1" applyFont="1" applyBorder="1" applyAlignment="1">
      <alignment horizontal="right" wrapText="1"/>
    </xf>
    <xf numFmtId="3" fontId="30" fillId="0" borderId="52" xfId="0" applyNumberFormat="1" applyFont="1" applyBorder="1" applyAlignment="1">
      <alignment horizontal="right" wrapText="1"/>
    </xf>
    <xf numFmtId="0" fontId="39" fillId="0" borderId="0" xfId="0" applyFont="1"/>
    <xf numFmtId="164" fontId="39" fillId="0" borderId="0" xfId="0" applyNumberFormat="1" applyFont="1"/>
    <xf numFmtId="0" fontId="81" fillId="0" borderId="31" xfId="0" applyFont="1" applyFill="1" applyBorder="1"/>
    <xf numFmtId="164" fontId="81" fillId="0" borderId="31" xfId="0" applyNumberFormat="1" applyFont="1" applyFill="1" applyBorder="1"/>
    <xf numFmtId="0" fontId="39" fillId="0" borderId="32" xfId="0" applyFont="1" applyFill="1" applyBorder="1"/>
    <xf numFmtId="0" fontId="79" fillId="0" borderId="51" xfId="0" quotePrefix="1" applyFont="1" applyBorder="1" applyAlignment="1">
      <alignment wrapText="1"/>
    </xf>
    <xf numFmtId="38" fontId="30" fillId="0" borderId="32" xfId="0" applyNumberFormat="1" applyFont="1" applyBorder="1" applyAlignment="1">
      <alignment horizontal="right" wrapText="1"/>
    </xf>
    <xf numFmtId="38" fontId="30" fillId="0" borderId="0" xfId="0" applyNumberFormat="1" applyFont="1" applyBorder="1" applyAlignment="1">
      <alignment horizontal="right" wrapText="1"/>
    </xf>
    <xf numFmtId="0" fontId="12" fillId="0" borderId="32" xfId="0" quotePrefix="1" applyFont="1" applyBorder="1" applyAlignment="1">
      <alignment horizontal="justify" wrapText="1"/>
    </xf>
    <xf numFmtId="0" fontId="11" fillId="0" borderId="45" xfId="0" quotePrefix="1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4" fillId="0" borderId="0" xfId="0" applyFont="1" applyAlignment="1">
      <alignment vertical="top" wrapText="1"/>
    </xf>
    <xf numFmtId="0" fontId="43" fillId="0" borderId="38" xfId="0" applyFont="1" applyBorder="1" applyAlignment="1">
      <alignment horizontal="center" vertical="center" wrapText="1"/>
    </xf>
    <xf numFmtId="3" fontId="77" fillId="0" borderId="32" xfId="1" quotePrefix="1" applyNumberFormat="1" applyFont="1" applyBorder="1" applyAlignment="1">
      <alignment horizontal="left" wrapText="1"/>
    </xf>
    <xf numFmtId="0" fontId="82" fillId="0" borderId="32" xfId="0" quotePrefix="1" applyFont="1" applyFill="1" applyBorder="1"/>
    <xf numFmtId="0" fontId="31" fillId="0" borderId="0" xfId="0" applyFont="1" applyFill="1" applyBorder="1" applyAlignment="1"/>
    <xf numFmtId="3" fontId="31" fillId="0" borderId="0" xfId="0" applyNumberFormat="1" applyFont="1" applyFill="1" applyBorder="1" applyAlignment="1"/>
    <xf numFmtId="0" fontId="28" fillId="0" borderId="0" xfId="0" applyFont="1" applyFill="1" applyBorder="1" applyAlignment="1"/>
    <xf numFmtId="0" fontId="39" fillId="0" borderId="0" xfId="0" applyFont="1" applyAlignment="1">
      <alignment horizontal="center"/>
    </xf>
    <xf numFmtId="0" fontId="85" fillId="0" borderId="31" xfId="0" applyFont="1" applyFill="1" applyBorder="1"/>
    <xf numFmtId="0" fontId="81" fillId="0" borderId="31" xfId="0" applyFont="1" applyFill="1" applyBorder="1" applyAlignment="1">
      <alignment horizontal="center"/>
    </xf>
    <xf numFmtId="0" fontId="85" fillId="0" borderId="32" xfId="0" applyFont="1" applyFill="1" applyBorder="1"/>
    <xf numFmtId="0" fontId="85" fillId="0" borderId="32" xfId="0" applyFont="1" applyFill="1" applyBorder="1" applyAlignment="1">
      <alignment horizontal="center"/>
    </xf>
    <xf numFmtId="0" fontId="86" fillId="0" borderId="32" xfId="0" applyFont="1" applyFill="1" applyBorder="1"/>
    <xf numFmtId="0" fontId="86" fillId="0" borderId="32" xfId="0" applyFont="1" applyFill="1" applyBorder="1" applyAlignment="1">
      <alignment horizontal="center"/>
    </xf>
    <xf numFmtId="0" fontId="86" fillId="0" borderId="32" xfId="0" applyFont="1" applyFill="1" applyBorder="1" applyAlignment="1">
      <alignment wrapText="1"/>
    </xf>
    <xf numFmtId="0" fontId="85" fillId="0" borderId="33" xfId="0" applyFont="1" applyFill="1" applyBorder="1"/>
    <xf numFmtId="0" fontId="85" fillId="0" borderId="33" xfId="0" applyFont="1" applyFill="1" applyBorder="1" applyAlignment="1">
      <alignment horizontal="center"/>
    </xf>
    <xf numFmtId="0" fontId="86" fillId="0" borderId="0" xfId="0" applyFont="1" applyAlignment="1">
      <alignment horizontal="center"/>
    </xf>
    <xf numFmtId="0" fontId="86" fillId="0" borderId="0" xfId="0" applyFont="1"/>
    <xf numFmtId="164" fontId="86" fillId="0" borderId="0" xfId="0" applyNumberFormat="1" applyFont="1"/>
    <xf numFmtId="0" fontId="87" fillId="0" borderId="0" xfId="0" applyFont="1"/>
    <xf numFmtId="0" fontId="85" fillId="0" borderId="0" xfId="0" applyFont="1"/>
    <xf numFmtId="0" fontId="83" fillId="0" borderId="0" xfId="0" quotePrefix="1" applyFont="1" applyAlignment="1">
      <alignment horizontal="center" vertical="center"/>
    </xf>
    <xf numFmtId="0" fontId="85" fillId="0" borderId="38" xfId="0" applyFont="1" applyFill="1" applyBorder="1" applyAlignment="1">
      <alignment horizontal="center" vertical="center" wrapText="1"/>
    </xf>
    <xf numFmtId="0" fontId="81" fillId="0" borderId="38" xfId="0" applyFont="1" applyFill="1" applyBorder="1" applyAlignment="1">
      <alignment horizontal="center" vertical="center" wrapText="1"/>
    </xf>
    <xf numFmtId="0" fontId="0" fillId="0" borderId="31" xfId="0" applyBorder="1"/>
    <xf numFmtId="38" fontId="90" fillId="0" borderId="32" xfId="0" applyNumberFormat="1" applyFont="1" applyFill="1" applyBorder="1"/>
    <xf numFmtId="38" fontId="91" fillId="0" borderId="32" xfId="0" applyNumberFormat="1" applyFont="1" applyFill="1" applyBorder="1"/>
    <xf numFmtId="38" fontId="90" fillId="0" borderId="33" xfId="0" applyNumberFormat="1" applyFont="1" applyFill="1" applyBorder="1"/>
    <xf numFmtId="0" fontId="22" fillId="0" borderId="0" xfId="0" applyFont="1" applyFill="1" applyAlignment="1">
      <alignment horizontal="justify"/>
    </xf>
    <xf numFmtId="3" fontId="37" fillId="0" borderId="0" xfId="0" applyNumberFormat="1" applyFont="1" applyFill="1" applyAlignment="1"/>
    <xf numFmtId="3" fontId="46" fillId="0" borderId="0" xfId="0" quotePrefix="1" applyNumberFormat="1" applyFont="1" applyFill="1" applyAlignment="1"/>
    <xf numFmtId="0" fontId="38" fillId="0" borderId="0" xfId="0" applyFont="1" applyFill="1"/>
    <xf numFmtId="0" fontId="11" fillId="0" borderId="0" xfId="0" applyFont="1" applyAlignment="1">
      <alignment horizontal="left"/>
    </xf>
    <xf numFmtId="0" fontId="92" fillId="0" borderId="32" xfId="0" applyFont="1" applyFill="1" applyBorder="1"/>
    <xf numFmtId="0" fontId="30" fillId="0" borderId="0" xfId="0" applyFont="1" applyBorder="1" applyAlignment="1">
      <alignment wrapText="1"/>
    </xf>
    <xf numFmtId="3" fontId="59" fillId="0" borderId="30" xfId="0" applyNumberFormat="1" applyFont="1" applyBorder="1" applyAlignment="1">
      <alignment horizontal="right" wrapText="1"/>
    </xf>
    <xf numFmtId="3" fontId="30" fillId="0" borderId="32" xfId="0" applyNumberFormat="1" applyFont="1" applyBorder="1" applyAlignment="1">
      <alignment horizontal="right" wrapText="1"/>
    </xf>
    <xf numFmtId="0" fontId="62" fillId="0" borderId="31" xfId="0" applyFont="1" applyBorder="1" applyAlignment="1">
      <alignment horizontal="center" wrapText="1"/>
    </xf>
    <xf numFmtId="0" fontId="59" fillId="0" borderId="0" xfId="0" applyFont="1" applyBorder="1" applyAlignment="1">
      <alignment horizontal="center" wrapText="1"/>
    </xf>
    <xf numFmtId="0" fontId="30" fillId="0" borderId="32" xfId="0" quotePrefix="1" applyFont="1" applyFill="1" applyBorder="1"/>
    <xf numFmtId="3" fontId="59" fillId="0" borderId="47" xfId="0" applyNumberFormat="1" applyFont="1" applyBorder="1" applyAlignment="1">
      <alignment wrapText="1"/>
    </xf>
    <xf numFmtId="0" fontId="30" fillId="0" borderId="35" xfId="0" applyFont="1" applyBorder="1" applyAlignment="1">
      <alignment wrapText="1"/>
    </xf>
    <xf numFmtId="3" fontId="30" fillId="0" borderId="35" xfId="0" applyNumberFormat="1" applyFont="1" applyBorder="1" applyAlignment="1">
      <alignment horizontal="right" wrapText="1"/>
    </xf>
    <xf numFmtId="0" fontId="62" fillId="0" borderId="31" xfId="0" applyFont="1" applyBorder="1" applyAlignment="1">
      <alignment wrapText="1"/>
    </xf>
    <xf numFmtId="38" fontId="30" fillId="0" borderId="34" xfId="0" applyNumberFormat="1" applyFont="1" applyBorder="1" applyAlignment="1">
      <alignment horizontal="right" wrapText="1"/>
    </xf>
    <xf numFmtId="0" fontId="62" fillId="0" borderId="35" xfId="0" applyFont="1" applyBorder="1" applyAlignment="1">
      <alignment wrapText="1"/>
    </xf>
    <xf numFmtId="38" fontId="30" fillId="0" borderId="35" xfId="0" applyNumberFormat="1" applyFont="1" applyBorder="1" applyAlignment="1">
      <alignment horizontal="right" wrapText="1"/>
    </xf>
    <xf numFmtId="38" fontId="59" fillId="0" borderId="30" xfId="0" applyNumberFormat="1" applyFont="1" applyBorder="1" applyAlignment="1">
      <alignment horizontal="right" wrapText="1"/>
    </xf>
    <xf numFmtId="0" fontId="30" fillId="0" borderId="35" xfId="0" quotePrefix="1" applyFont="1" applyBorder="1" applyAlignment="1">
      <alignment horizontal="justify" wrapText="1"/>
    </xf>
    <xf numFmtId="0" fontId="35" fillId="0" borderId="0" xfId="0" applyFont="1"/>
    <xf numFmtId="3" fontId="93" fillId="0" borderId="0" xfId="0" applyNumberFormat="1" applyFont="1" applyAlignment="1">
      <alignment horizontal="right"/>
    </xf>
    <xf numFmtId="0" fontId="94" fillId="0" borderId="0" xfId="0" applyFont="1" applyAlignment="1">
      <alignment horizontal="right"/>
    </xf>
    <xf numFmtId="0" fontId="34" fillId="0" borderId="41" xfId="0" applyFont="1" applyBorder="1" applyAlignment="1">
      <alignment wrapText="1"/>
    </xf>
    <xf numFmtId="3" fontId="94" fillId="0" borderId="41" xfId="0" applyNumberFormat="1" applyFont="1" applyBorder="1" applyAlignment="1">
      <alignment horizontal="right"/>
    </xf>
    <xf numFmtId="0" fontId="17" fillId="0" borderId="0" xfId="0" applyFont="1" applyAlignment="1">
      <alignment horizontal="right"/>
    </xf>
    <xf numFmtId="0" fontId="13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wrapText="1"/>
    </xf>
    <xf numFmtId="0" fontId="35" fillId="0" borderId="37" xfId="0" applyFont="1" applyBorder="1"/>
    <xf numFmtId="3" fontId="35" fillId="0" borderId="0" xfId="0" applyNumberFormat="1" applyFont="1"/>
    <xf numFmtId="3" fontId="35" fillId="0" borderId="37" xfId="0" applyNumberFormat="1" applyFont="1" applyBorder="1"/>
    <xf numFmtId="3" fontId="13" fillId="0" borderId="0" xfId="0" applyNumberFormat="1" applyFont="1" applyAlignment="1">
      <alignment horizontal="right" vertical="top" wrapText="1"/>
    </xf>
    <xf numFmtId="0" fontId="13" fillId="0" borderId="0" xfId="0" applyFont="1" applyAlignment="1">
      <alignment vertical="top" wrapText="1"/>
    </xf>
    <xf numFmtId="3" fontId="35" fillId="0" borderId="0" xfId="0" applyNumberFormat="1" applyFont="1" applyAlignment="1">
      <alignment horizontal="right"/>
    </xf>
    <xf numFmtId="3" fontId="13" fillId="0" borderId="30" xfId="0" applyNumberFormat="1" applyFont="1" applyBorder="1" applyAlignment="1">
      <alignment horizontal="center" vertical="center" wrapText="1"/>
    </xf>
    <xf numFmtId="3" fontId="12" fillId="0" borderId="30" xfId="0" applyNumberFormat="1" applyFont="1" applyBorder="1" applyAlignment="1">
      <alignment horizontal="right" wrapText="1"/>
    </xf>
    <xf numFmtId="3" fontId="12" fillId="0" borderId="0" xfId="0" applyNumberFormat="1" applyFont="1" applyAlignment="1">
      <alignment horizontal="right" vertical="top" wrapText="1"/>
    </xf>
    <xf numFmtId="3" fontId="34" fillId="0" borderId="0" xfId="0" applyNumberFormat="1" applyFont="1" applyAlignment="1">
      <alignment horizontal="right"/>
    </xf>
    <xf numFmtId="3" fontId="95" fillId="0" borderId="32" xfId="0" applyNumberFormat="1" applyFont="1" applyBorder="1" applyAlignment="1">
      <alignment horizontal="right" wrapText="1"/>
    </xf>
    <xf numFmtId="3" fontId="96" fillId="0" borderId="32" xfId="0" applyNumberFormat="1" applyFont="1" applyBorder="1" applyAlignment="1">
      <alignment horizontal="right" wrapText="1"/>
    </xf>
    <xf numFmtId="3" fontId="97" fillId="0" borderId="0" xfId="0" applyNumberFormat="1" applyFont="1" applyAlignment="1">
      <alignment horizontal="right"/>
    </xf>
    <xf numFmtId="0" fontId="35" fillId="0" borderId="0" xfId="0" applyFont="1" applyFill="1"/>
    <xf numFmtId="0" fontId="79" fillId="0" borderId="32" xfId="0" quotePrefix="1" applyFont="1" applyBorder="1" applyAlignment="1">
      <alignment wrapText="1"/>
    </xf>
    <xf numFmtId="38" fontId="30" fillId="0" borderId="33" xfId="0" applyNumberFormat="1" applyFont="1" applyBorder="1" applyAlignment="1">
      <alignment horizontal="right" wrapText="1"/>
    </xf>
    <xf numFmtId="38" fontId="59" fillId="0" borderId="32" xfId="0" applyNumberFormat="1" applyFont="1" applyBorder="1" applyAlignment="1">
      <alignment horizontal="right" wrapText="1"/>
    </xf>
    <xf numFmtId="0" fontId="60" fillId="0" borderId="0" xfId="0" applyFont="1"/>
    <xf numFmtId="0" fontId="60" fillId="0" borderId="0" xfId="0" applyFont="1" applyAlignment="1">
      <alignment horizontal="center"/>
    </xf>
    <xf numFmtId="164" fontId="60" fillId="0" borderId="0" xfId="0" applyNumberFormat="1" applyFont="1"/>
    <xf numFmtId="0" fontId="81" fillId="0" borderId="32" xfId="0" applyFont="1" applyFill="1" applyBorder="1"/>
    <xf numFmtId="0" fontId="49" fillId="0" borderId="0" xfId="0" applyFont="1" applyBorder="1" applyAlignment="1">
      <alignment horizontal="left" vertical="top" wrapText="1"/>
    </xf>
    <xf numFmtId="0" fontId="40" fillId="0" borderId="0" xfId="0" applyFont="1" applyBorder="1" applyAlignment="1">
      <alignment horizontal="left" vertical="top" wrapText="1"/>
    </xf>
    <xf numFmtId="3" fontId="41" fillId="0" borderId="0" xfId="0" applyNumberFormat="1" applyFont="1" applyAlignment="1">
      <alignment horizontal="center"/>
    </xf>
    <xf numFmtId="0" fontId="62" fillId="0" borderId="0" xfId="0" applyFont="1" applyBorder="1" applyAlignment="1">
      <alignment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3" fontId="9" fillId="0" borderId="0" xfId="0" applyNumberFormat="1" applyFont="1" applyAlignment="1">
      <alignment horizontal="right" wrapText="1"/>
    </xf>
    <xf numFmtId="3" fontId="21" fillId="0" borderId="41" xfId="0" applyNumberFormat="1" applyFont="1" applyBorder="1" applyAlignment="1">
      <alignment horizontal="right" wrapText="1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37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4" fillId="0" borderId="41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justify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justify" vertical="top" wrapText="1"/>
    </xf>
    <xf numFmtId="0" fontId="5" fillId="0" borderId="27" xfId="0" applyFont="1" applyBorder="1" applyAlignment="1">
      <alignment horizontal="justify" vertical="top" wrapText="1"/>
    </xf>
    <xf numFmtId="0" fontId="5" fillId="0" borderId="10" xfId="0" applyFont="1" applyBorder="1" applyAlignment="1">
      <alignment horizontal="justify" vertical="top" wrapText="1"/>
    </xf>
    <xf numFmtId="0" fontId="5" fillId="0" borderId="25" xfId="0" applyFont="1" applyBorder="1" applyAlignment="1">
      <alignment horizontal="justify" vertical="top" wrapText="1"/>
    </xf>
    <xf numFmtId="3" fontId="5" fillId="0" borderId="27" xfId="0" applyNumberFormat="1" applyFont="1" applyBorder="1" applyAlignment="1">
      <alignment horizontal="justify" vertical="top" wrapText="1"/>
    </xf>
    <xf numFmtId="3" fontId="5" fillId="0" borderId="10" xfId="0" applyNumberFormat="1" applyFont="1" applyBorder="1" applyAlignment="1">
      <alignment horizontal="justify" vertical="top" wrapText="1"/>
    </xf>
    <xf numFmtId="3" fontId="5" fillId="0" borderId="25" xfId="0" applyNumberFormat="1" applyFont="1" applyBorder="1" applyAlignment="1">
      <alignment horizontal="justify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25" xfId="0" applyFont="1" applyBorder="1" applyAlignment="1">
      <alignment horizontal="center" vertical="top" wrapText="1"/>
    </xf>
    <xf numFmtId="3" fontId="15" fillId="0" borderId="9" xfId="0" applyNumberFormat="1" applyFont="1" applyBorder="1" applyAlignment="1">
      <alignment horizontal="center" vertical="top" wrapText="1"/>
    </xf>
    <xf numFmtId="3" fontId="15" fillId="0" borderId="25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3" fontId="0" fillId="0" borderId="0" xfId="0" applyNumberFormat="1" applyAlignment="1">
      <alignment vertical="top" wrapText="1"/>
    </xf>
    <xf numFmtId="0" fontId="4" fillId="0" borderId="0" xfId="0" applyFont="1" applyAlignment="1">
      <alignment vertical="top" wrapText="1"/>
    </xf>
    <xf numFmtId="3" fontId="5" fillId="0" borderId="0" xfId="0" applyNumberFormat="1" applyFont="1" applyAlignment="1">
      <alignment vertical="top" wrapText="1"/>
    </xf>
    <xf numFmtId="0" fontId="8" fillId="0" borderId="0" xfId="0" applyFont="1" applyAlignment="1">
      <alignment horizontal="left" vertical="top" wrapText="1" indent="6"/>
    </xf>
    <xf numFmtId="0" fontId="5" fillId="0" borderId="0" xfId="0" applyFont="1" applyAlignment="1">
      <alignment horizontal="left" vertical="top" wrapText="1" indent="6"/>
    </xf>
    <xf numFmtId="3" fontId="5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left" vertical="top" wrapText="1" indent="2"/>
    </xf>
    <xf numFmtId="3" fontId="4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3" fontId="5" fillId="0" borderId="0" xfId="0" applyNumberFormat="1" applyFont="1" applyAlignment="1">
      <alignment horizontal="justify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3" fontId="5" fillId="0" borderId="9" xfId="0" applyNumberFormat="1" applyFont="1" applyBorder="1" applyAlignment="1">
      <alignment horizontal="center" vertical="top" wrapText="1"/>
    </xf>
    <xf numFmtId="3" fontId="5" fillId="0" borderId="1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5" fillId="0" borderId="27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3" fontId="5" fillId="0" borderId="27" xfId="0" applyNumberFormat="1" applyFont="1" applyBorder="1" applyAlignment="1">
      <alignment vertical="top" wrapText="1"/>
    </xf>
    <xf numFmtId="3" fontId="5" fillId="0" borderId="10" xfId="0" applyNumberFormat="1" applyFont="1" applyBorder="1" applyAlignment="1">
      <alignment vertical="top" wrapText="1"/>
    </xf>
    <xf numFmtId="3" fontId="5" fillId="0" borderId="11" xfId="0" applyNumberFormat="1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3" fontId="5" fillId="0" borderId="25" xfId="0" applyNumberFormat="1" applyFont="1" applyBorder="1" applyAlignment="1">
      <alignment vertical="top" wrapText="1"/>
    </xf>
    <xf numFmtId="0" fontId="12" fillId="0" borderId="23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12" fillId="0" borderId="23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3" fontId="12" fillId="0" borderId="23" xfId="0" applyNumberFormat="1" applyFont="1" applyBorder="1" applyAlignment="1">
      <alignment vertical="top" wrapText="1"/>
    </xf>
    <xf numFmtId="3" fontId="12" fillId="0" borderId="11" xfId="0" applyNumberFormat="1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3" fontId="12" fillId="0" borderId="23" xfId="0" applyNumberFormat="1" applyFont="1" applyBorder="1" applyAlignment="1">
      <alignment horizontal="center" vertical="top" wrapText="1"/>
    </xf>
    <xf numFmtId="3" fontId="12" fillId="0" borderId="10" xfId="0" applyNumberFormat="1" applyFont="1" applyBorder="1" applyAlignment="1">
      <alignment horizontal="center" vertical="top" wrapText="1"/>
    </xf>
    <xf numFmtId="3" fontId="12" fillId="0" borderId="21" xfId="0" applyNumberFormat="1" applyFont="1" applyBorder="1" applyAlignment="1">
      <alignment horizontal="center" vertical="top" wrapText="1"/>
    </xf>
    <xf numFmtId="0" fontId="12" fillId="0" borderId="27" xfId="0" applyFont="1" applyBorder="1" applyAlignment="1">
      <alignment vertical="top" wrapText="1"/>
    </xf>
    <xf numFmtId="3" fontId="12" fillId="0" borderId="27" xfId="0" applyNumberFormat="1" applyFont="1" applyBorder="1" applyAlignment="1">
      <alignment vertical="top" wrapText="1"/>
    </xf>
    <xf numFmtId="0" fontId="12" fillId="0" borderId="27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3" fontId="12" fillId="0" borderId="27" xfId="0" applyNumberFormat="1" applyFont="1" applyBorder="1" applyAlignment="1">
      <alignment horizontal="center" vertical="top" wrapText="1"/>
    </xf>
    <xf numFmtId="3" fontId="12" fillId="0" borderId="25" xfId="0" applyNumberFormat="1" applyFont="1" applyBorder="1" applyAlignment="1">
      <alignment horizontal="center" vertical="top" wrapText="1"/>
    </xf>
    <xf numFmtId="3" fontId="12" fillId="0" borderId="9" xfId="0" applyNumberFormat="1" applyFont="1" applyBorder="1" applyAlignment="1">
      <alignment horizontal="center" vertical="top" wrapText="1"/>
    </xf>
    <xf numFmtId="0" fontId="5" fillId="0" borderId="23" xfId="0" applyFont="1" applyBorder="1" applyAlignment="1">
      <alignment vertical="top" wrapText="1"/>
    </xf>
    <xf numFmtId="3" fontId="5" fillId="0" borderId="23" xfId="0" applyNumberFormat="1" applyFont="1" applyBorder="1" applyAlignment="1">
      <alignment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3" fontId="5" fillId="0" borderId="23" xfId="0" applyNumberFormat="1" applyFont="1" applyBorder="1" applyAlignment="1">
      <alignment horizontal="center" vertical="top" wrapText="1"/>
    </xf>
    <xf numFmtId="3" fontId="5" fillId="0" borderId="10" xfId="0" applyNumberFormat="1" applyFont="1" applyBorder="1" applyAlignment="1">
      <alignment horizontal="center" vertical="top" wrapText="1"/>
    </xf>
    <xf numFmtId="3" fontId="5" fillId="0" borderId="21" xfId="0" applyNumberFormat="1" applyFont="1" applyBorder="1" applyAlignment="1">
      <alignment horizontal="center" vertical="top" wrapText="1"/>
    </xf>
    <xf numFmtId="0" fontId="8" fillId="0" borderId="20" xfId="0" applyFont="1" applyBorder="1" applyAlignment="1">
      <alignment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3" fontId="11" fillId="0" borderId="9" xfId="0" applyNumberFormat="1" applyFont="1" applyBorder="1" applyAlignment="1">
      <alignment horizontal="center" vertical="top" wrapText="1"/>
    </xf>
    <xf numFmtId="3" fontId="11" fillId="0" borderId="11" xfId="0" applyNumberFormat="1" applyFont="1" applyBorder="1" applyAlignment="1">
      <alignment horizontal="center" vertical="top" wrapText="1"/>
    </xf>
    <xf numFmtId="3" fontId="5" fillId="0" borderId="21" xfId="0" applyNumberFormat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justify" vertical="top" wrapText="1"/>
    </xf>
    <xf numFmtId="0" fontId="9" fillId="0" borderId="0" xfId="0" applyFont="1" applyAlignment="1">
      <alignment horizontal="center" vertical="top" wrapText="1"/>
    </xf>
    <xf numFmtId="0" fontId="12" fillId="0" borderId="0" xfId="0" applyFont="1" applyAlignment="1">
      <alignment horizontal="justify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9" fillId="0" borderId="0" xfId="0" applyFont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10" xfId="0" applyFont="1" applyBorder="1" applyAlignment="1">
      <alignment horizontal="center" vertical="top" wrapText="1"/>
    </xf>
    <xf numFmtId="3" fontId="5" fillId="0" borderId="12" xfId="0" applyNumberFormat="1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8" fillId="0" borderId="2" xfId="0" applyFont="1" applyBorder="1" applyAlignment="1">
      <alignment horizontal="justify" vertical="top" wrapText="1"/>
    </xf>
    <xf numFmtId="0" fontId="8" fillId="0" borderId="10" xfId="0" applyFont="1" applyBorder="1" applyAlignment="1">
      <alignment horizontal="center" vertical="top" wrapText="1"/>
    </xf>
    <xf numFmtId="3" fontId="6" fillId="0" borderId="10" xfId="0" applyNumberFormat="1" applyFont="1" applyBorder="1" applyAlignment="1">
      <alignment horizontal="justify" vertical="top" wrapText="1"/>
    </xf>
    <xf numFmtId="3" fontId="6" fillId="0" borderId="12" xfId="0" applyNumberFormat="1" applyFont="1" applyBorder="1" applyAlignment="1">
      <alignment horizontal="justify" vertical="top" wrapText="1"/>
    </xf>
    <xf numFmtId="0" fontId="9" fillId="0" borderId="0" xfId="0" applyFont="1" applyAlignment="1">
      <alignment vertical="top" wrapText="1"/>
    </xf>
    <xf numFmtId="0" fontId="1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30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44" fillId="0" borderId="30" xfId="0" applyFont="1" applyBorder="1" applyAlignment="1">
      <alignment horizontal="center" vertical="center" wrapText="1"/>
    </xf>
    <xf numFmtId="3" fontId="13" fillId="0" borderId="39" xfId="0" applyNumberFormat="1" applyFont="1" applyBorder="1" applyAlignment="1">
      <alignment horizontal="center" vertical="center" wrapText="1"/>
    </xf>
    <xf numFmtId="3" fontId="13" fillId="0" borderId="4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34" fillId="0" borderId="0" xfId="0" applyFont="1" applyAlignment="1">
      <alignment horizontal="right" wrapText="1"/>
    </xf>
    <xf numFmtId="0" fontId="9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62" fillId="0" borderId="30" xfId="0" applyFont="1" applyBorder="1" applyAlignment="1">
      <alignment horizontal="center" wrapText="1"/>
    </xf>
    <xf numFmtId="3" fontId="36" fillId="0" borderId="45" xfId="0" applyNumberFormat="1" applyFont="1" applyFill="1" applyBorder="1" applyAlignment="1">
      <alignment horizontal="right"/>
    </xf>
    <xf numFmtId="3" fontId="36" fillId="0" borderId="44" xfId="0" applyNumberFormat="1" applyFont="1" applyFill="1" applyBorder="1" applyAlignment="1">
      <alignment horizontal="right"/>
    </xf>
    <xf numFmtId="3" fontId="30" fillId="2" borderId="55" xfId="0" applyNumberFormat="1" applyFont="1" applyFill="1" applyBorder="1" applyAlignment="1">
      <alignment horizontal="center" wrapText="1"/>
    </xf>
    <xf numFmtId="3" fontId="30" fillId="2" borderId="0" xfId="0" applyNumberFormat="1" applyFont="1" applyFill="1" applyBorder="1" applyAlignment="1">
      <alignment horizontal="center" wrapText="1"/>
    </xf>
    <xf numFmtId="3" fontId="30" fillId="0" borderId="50" xfId="0" applyNumberFormat="1" applyFont="1" applyBorder="1" applyAlignment="1">
      <alignment horizontal="right" wrapText="1"/>
    </xf>
    <xf numFmtId="3" fontId="30" fillId="0" borderId="46" xfId="0" applyNumberFormat="1" applyFont="1" applyBorder="1" applyAlignment="1">
      <alignment horizontal="right" wrapText="1"/>
    </xf>
    <xf numFmtId="3" fontId="59" fillId="0" borderId="39" xfId="0" applyNumberFormat="1" applyFont="1" applyBorder="1" applyAlignment="1">
      <alignment horizontal="right" wrapText="1"/>
    </xf>
    <xf numFmtId="3" fontId="59" fillId="0" borderId="40" xfId="0" applyNumberFormat="1" applyFont="1" applyBorder="1" applyAlignment="1">
      <alignment horizontal="right" wrapText="1"/>
    </xf>
    <xf numFmtId="3" fontId="30" fillId="0" borderId="45" xfId="0" applyNumberFormat="1" applyFont="1" applyBorder="1" applyAlignment="1">
      <alignment horizontal="right" wrapText="1"/>
    </xf>
    <xf numFmtId="3" fontId="30" fillId="0" borderId="44" xfId="0" applyNumberFormat="1" applyFont="1" applyBorder="1" applyAlignment="1">
      <alignment horizontal="right" wrapText="1"/>
    </xf>
    <xf numFmtId="3" fontId="36" fillId="0" borderId="50" xfId="0" applyNumberFormat="1" applyFont="1" applyFill="1" applyBorder="1" applyAlignment="1">
      <alignment horizontal="right"/>
    </xf>
    <xf numFmtId="3" fontId="36" fillId="0" borderId="46" xfId="0" applyNumberFormat="1" applyFont="1" applyFill="1" applyBorder="1" applyAlignment="1">
      <alignment horizontal="right"/>
    </xf>
    <xf numFmtId="0" fontId="62" fillId="0" borderId="39" xfId="0" applyFont="1" applyBorder="1" applyAlignment="1">
      <alignment horizontal="center" wrapText="1"/>
    </xf>
    <xf numFmtId="0" fontId="62" fillId="0" borderId="40" xfId="0" applyFont="1" applyBorder="1" applyAlignment="1">
      <alignment horizontal="center" wrapText="1"/>
    </xf>
    <xf numFmtId="0" fontId="62" fillId="0" borderId="48" xfId="0" applyFont="1" applyBorder="1" applyAlignment="1">
      <alignment horizontal="center" wrapText="1"/>
    </xf>
    <xf numFmtId="0" fontId="62" fillId="0" borderId="49" xfId="0" applyFont="1" applyBorder="1" applyAlignment="1">
      <alignment horizontal="center" wrapText="1"/>
    </xf>
    <xf numFmtId="0" fontId="59" fillId="0" borderId="0" xfId="0" applyFont="1" applyFill="1" applyBorder="1" applyAlignment="1">
      <alignment horizontal="center" wrapText="1"/>
    </xf>
    <xf numFmtId="0" fontId="30" fillId="0" borderId="0" xfId="0" applyFont="1" applyBorder="1" applyAlignment="1">
      <alignment wrapText="1"/>
    </xf>
    <xf numFmtId="3" fontId="59" fillId="0" borderId="30" xfId="0" applyNumberFormat="1" applyFont="1" applyBorder="1" applyAlignment="1">
      <alignment horizontal="right" wrapText="1"/>
    </xf>
    <xf numFmtId="3" fontId="30" fillId="0" borderId="31" xfId="0" applyNumberFormat="1" applyFont="1" applyBorder="1" applyAlignment="1">
      <alignment horizontal="right" wrapText="1"/>
    </xf>
    <xf numFmtId="3" fontId="30" fillId="0" borderId="32" xfId="0" applyNumberFormat="1" applyFont="1" applyBorder="1" applyAlignment="1">
      <alignment horizontal="right" wrapText="1"/>
    </xf>
    <xf numFmtId="3" fontId="30" fillId="0" borderId="33" xfId="0" applyNumberFormat="1" applyFont="1" applyBorder="1" applyAlignment="1">
      <alignment horizontal="right" wrapText="1"/>
    </xf>
    <xf numFmtId="0" fontId="28" fillId="0" borderId="48" xfId="0" applyFont="1" applyBorder="1" applyAlignment="1">
      <alignment horizontal="center"/>
    </xf>
    <xf numFmtId="0" fontId="28" fillId="0" borderId="49" xfId="0" applyFont="1" applyBorder="1" applyAlignment="1">
      <alignment horizontal="center"/>
    </xf>
    <xf numFmtId="0" fontId="59" fillId="0" borderId="0" xfId="0" applyFont="1" applyBorder="1" applyAlignment="1">
      <alignment horizontal="center" wrapText="1"/>
    </xf>
    <xf numFmtId="0" fontId="61" fillId="0" borderId="0" xfId="0" applyFont="1" applyBorder="1" applyAlignment="1">
      <alignment horizontal="center"/>
    </xf>
    <xf numFmtId="0" fontId="62" fillId="0" borderId="30" xfId="0" applyFont="1" applyBorder="1" applyAlignment="1">
      <alignment vertical="center" wrapText="1"/>
    </xf>
    <xf numFmtId="0" fontId="62" fillId="0" borderId="30" xfId="0" applyFont="1" applyBorder="1" applyAlignment="1">
      <alignment horizontal="center" vertical="center" wrapText="1"/>
    </xf>
    <xf numFmtId="0" fontId="62" fillId="0" borderId="38" xfId="0" applyFont="1" applyBorder="1" applyAlignment="1">
      <alignment horizontal="left" vertical="center" wrapText="1"/>
    </xf>
    <xf numFmtId="0" fontId="62" fillId="0" borderId="36" xfId="0" applyFont="1" applyBorder="1" applyAlignment="1">
      <alignment horizontal="left" vertical="center" wrapText="1"/>
    </xf>
    <xf numFmtId="0" fontId="62" fillId="0" borderId="30" xfId="0" applyFont="1" applyBorder="1" applyAlignment="1">
      <alignment horizontal="left" vertical="center" wrapText="1"/>
    </xf>
    <xf numFmtId="3" fontId="30" fillId="0" borderId="48" xfId="0" applyNumberFormat="1" applyFont="1" applyBorder="1" applyAlignment="1">
      <alignment horizontal="right" wrapText="1"/>
    </xf>
    <xf numFmtId="3" fontId="30" fillId="0" borderId="49" xfId="0" applyNumberFormat="1" applyFont="1" applyBorder="1" applyAlignment="1">
      <alignment horizontal="right" wrapText="1"/>
    </xf>
    <xf numFmtId="0" fontId="59" fillId="0" borderId="0" xfId="0" applyFont="1" applyFill="1" applyBorder="1" applyAlignment="1">
      <alignment horizontal="left"/>
    </xf>
    <xf numFmtId="0" fontId="62" fillId="0" borderId="31" xfId="0" applyFont="1" applyBorder="1" applyAlignment="1">
      <alignment horizontal="center" wrapText="1"/>
    </xf>
    <xf numFmtId="0" fontId="75" fillId="0" borderId="0" xfId="0" applyFont="1" applyBorder="1" applyAlignment="1">
      <alignment horizontal="left" wrapText="1"/>
    </xf>
    <xf numFmtId="0" fontId="62" fillId="0" borderId="39" xfId="0" applyFont="1" applyBorder="1" applyAlignment="1">
      <alignment horizontal="center"/>
    </xf>
    <xf numFmtId="0" fontId="62" fillId="0" borderId="40" xfId="0" applyFont="1" applyBorder="1" applyAlignment="1">
      <alignment horizontal="center"/>
    </xf>
    <xf numFmtId="0" fontId="62" fillId="0" borderId="47" xfId="0" applyFont="1" applyBorder="1" applyAlignment="1">
      <alignment horizontal="center" wrapText="1"/>
    </xf>
    <xf numFmtId="3" fontId="62" fillId="0" borderId="39" xfId="0" applyNumberFormat="1" applyFont="1" applyBorder="1" applyAlignment="1">
      <alignment horizontal="center" wrapText="1"/>
    </xf>
    <xf numFmtId="3" fontId="62" fillId="0" borderId="40" xfId="0" applyNumberFormat="1" applyFont="1" applyBorder="1" applyAlignment="1">
      <alignment horizontal="center" wrapText="1"/>
    </xf>
    <xf numFmtId="3" fontId="31" fillId="0" borderId="48" xfId="0" applyNumberFormat="1" applyFont="1" applyBorder="1" applyAlignment="1">
      <alignment horizontal="right" wrapText="1"/>
    </xf>
    <xf numFmtId="3" fontId="31" fillId="0" borderId="49" xfId="0" applyNumberFormat="1" applyFont="1" applyBorder="1" applyAlignment="1">
      <alignment horizontal="right" wrapText="1"/>
    </xf>
    <xf numFmtId="3" fontId="31" fillId="0" borderId="45" xfId="0" applyNumberFormat="1" applyFont="1" applyBorder="1" applyAlignment="1">
      <alignment horizontal="right" wrapText="1"/>
    </xf>
    <xf numFmtId="3" fontId="31" fillId="0" borderId="44" xfId="0" applyNumberFormat="1" applyFont="1" applyBorder="1" applyAlignment="1">
      <alignment horizontal="right" wrapText="1"/>
    </xf>
    <xf numFmtId="3" fontId="31" fillId="0" borderId="50" xfId="0" applyNumberFormat="1" applyFont="1" applyBorder="1" applyAlignment="1">
      <alignment horizontal="right" wrapText="1"/>
    </xf>
    <xf numFmtId="3" fontId="31" fillId="0" borderId="46" xfId="0" applyNumberFormat="1" applyFont="1" applyBorder="1" applyAlignment="1">
      <alignment horizontal="right" wrapText="1"/>
    </xf>
    <xf numFmtId="3" fontId="30" fillId="0" borderId="51" xfId="0" applyNumberFormat="1" applyFont="1" applyBorder="1" applyAlignment="1">
      <alignment horizontal="right" wrapText="1"/>
    </xf>
    <xf numFmtId="3" fontId="30" fillId="0" borderId="52" xfId="0" applyNumberFormat="1" applyFont="1" applyBorder="1" applyAlignment="1">
      <alignment horizontal="right" wrapText="1"/>
    </xf>
    <xf numFmtId="3" fontId="61" fillId="0" borderId="51" xfId="0" applyNumberFormat="1" applyFont="1" applyBorder="1" applyAlignment="1">
      <alignment horizontal="right" wrapText="1"/>
    </xf>
    <xf numFmtId="3" fontId="61" fillId="0" borderId="52" xfId="0" applyNumberFormat="1" applyFont="1" applyBorder="1" applyAlignment="1">
      <alignment horizontal="right" wrapText="1"/>
    </xf>
    <xf numFmtId="3" fontId="61" fillId="0" borderId="50" xfId="0" applyNumberFormat="1" applyFont="1" applyBorder="1" applyAlignment="1">
      <alignment horizontal="right" wrapText="1"/>
    </xf>
    <xf numFmtId="3" fontId="61" fillId="0" borderId="46" xfId="0" applyNumberFormat="1" applyFont="1" applyBorder="1" applyAlignment="1">
      <alignment horizontal="right" wrapText="1"/>
    </xf>
    <xf numFmtId="0" fontId="30" fillId="0" borderId="48" xfId="0" applyFont="1" applyBorder="1" applyAlignment="1">
      <alignment horizontal="center" wrapText="1"/>
    </xf>
    <xf numFmtId="0" fontId="30" fillId="0" borderId="49" xfId="0" applyFont="1" applyBorder="1" applyAlignment="1">
      <alignment horizontal="center" wrapText="1"/>
    </xf>
    <xf numFmtId="3" fontId="69" fillId="0" borderId="39" xfId="0" applyNumberFormat="1" applyFont="1" applyBorder="1" applyAlignment="1">
      <alignment horizontal="right"/>
    </xf>
    <xf numFmtId="3" fontId="69" fillId="0" borderId="40" xfId="0" applyNumberFormat="1" applyFont="1" applyBorder="1" applyAlignment="1">
      <alignment horizontal="right"/>
    </xf>
    <xf numFmtId="0" fontId="32" fillId="0" borderId="0" xfId="0" applyFont="1" applyBorder="1" applyAlignment="1">
      <alignment wrapText="1"/>
    </xf>
    <xf numFmtId="0" fontId="9" fillId="0" borderId="3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/>
    </xf>
    <xf numFmtId="0" fontId="9" fillId="0" borderId="30" xfId="0" applyFont="1" applyBorder="1" applyAlignment="1">
      <alignment horizontal="center" wrapText="1"/>
    </xf>
    <xf numFmtId="0" fontId="9" fillId="0" borderId="42" xfId="0" applyFont="1" applyBorder="1" applyAlignment="1">
      <alignment horizontal="center" vertical="center" wrapText="1"/>
    </xf>
    <xf numFmtId="0" fontId="43" fillId="0" borderId="0" xfId="0" applyFont="1" applyAlignment="1">
      <alignment horizontal="right" wrapText="1"/>
    </xf>
    <xf numFmtId="0" fontId="9" fillId="0" borderId="0" xfId="0" applyFont="1" applyBorder="1" applyAlignment="1">
      <alignment horizontal="left" wrapText="1"/>
    </xf>
    <xf numFmtId="0" fontId="21" fillId="0" borderId="41" xfId="0" applyFont="1" applyBorder="1" applyAlignment="1">
      <alignment horizontal="right" wrapText="1"/>
    </xf>
    <xf numFmtId="0" fontId="88" fillId="0" borderId="39" xfId="0" applyFont="1" applyBorder="1" applyAlignment="1">
      <alignment horizontal="center" vertical="center" wrapText="1"/>
    </xf>
    <xf numFmtId="0" fontId="88" fillId="0" borderId="40" xfId="0" applyFont="1" applyBorder="1" applyAlignment="1">
      <alignment horizontal="center" vertical="center" wrapText="1"/>
    </xf>
    <xf numFmtId="0" fontId="85" fillId="0" borderId="30" xfId="0" applyFont="1" applyFill="1" applyBorder="1" applyAlignment="1">
      <alignment horizontal="center" vertical="center" wrapText="1"/>
    </xf>
    <xf numFmtId="0" fontId="89" fillId="0" borderId="30" xfId="0" applyFont="1" applyFill="1" applyBorder="1" applyAlignment="1">
      <alignment horizontal="center" vertical="center" wrapText="1"/>
    </xf>
    <xf numFmtId="0" fontId="43" fillId="0" borderId="39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84" fillId="0" borderId="37" xfId="0" applyFont="1" applyBorder="1" applyAlignment="1">
      <alignment horizontal="center"/>
    </xf>
    <xf numFmtId="0" fontId="69" fillId="0" borderId="0" xfId="0" applyFont="1" applyAlignment="1">
      <alignment horizontal="center"/>
    </xf>
    <xf numFmtId="0" fontId="83" fillId="0" borderId="0" xfId="0" quotePrefix="1" applyFont="1" applyAlignment="1">
      <alignment horizontal="center" vertical="center"/>
    </xf>
    <xf numFmtId="3" fontId="49" fillId="0" borderId="41" xfId="0" applyNumberFormat="1" applyFont="1" applyBorder="1" applyAlignment="1">
      <alignment horizontal="left"/>
    </xf>
    <xf numFmtId="3" fontId="49" fillId="0" borderId="41" xfId="0" applyNumberFormat="1" applyFont="1" applyBorder="1" applyAlignment="1">
      <alignment horizontal="left" vertical="center"/>
    </xf>
    <xf numFmtId="0" fontId="49" fillId="0" borderId="0" xfId="0" applyFont="1" applyBorder="1" applyAlignment="1">
      <alignment horizontal="left" vertical="top" wrapText="1"/>
    </xf>
    <xf numFmtId="0" fontId="40" fillId="0" borderId="0" xfId="0" applyFont="1" applyBorder="1" applyAlignment="1">
      <alignment horizontal="left" vertical="top" wrapText="1"/>
    </xf>
    <xf numFmtId="0" fontId="40" fillId="0" borderId="41" xfId="0" applyFont="1" applyBorder="1" applyAlignment="1">
      <alignment horizontal="left" vertical="top" wrapText="1"/>
    </xf>
    <xf numFmtId="3" fontId="51" fillId="0" borderId="0" xfId="0" applyNumberFormat="1" applyFont="1" applyAlignment="1">
      <alignment horizontal="center"/>
    </xf>
    <xf numFmtId="3" fontId="41" fillId="0" borderId="0" xfId="0" applyNumberFormat="1" applyFont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571500</xdr:colOff>
      <xdr:row>2</xdr:row>
      <xdr:rowOff>304800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6000" contrast="26000"/>
        </a:blip>
        <a:srcRect/>
        <a:stretch>
          <a:fillRect/>
        </a:stretch>
      </xdr:blipFill>
      <xdr:spPr bwMode="auto">
        <a:xfrm>
          <a:off x="0" y="76200"/>
          <a:ext cx="5715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76200</xdr:rowOff>
    </xdr:from>
    <xdr:to>
      <xdr:col>0</xdr:col>
      <xdr:colOff>571500</xdr:colOff>
      <xdr:row>2</xdr:row>
      <xdr:rowOff>304800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6000" contrast="26000"/>
        </a:blip>
        <a:srcRect/>
        <a:stretch>
          <a:fillRect/>
        </a:stretch>
      </xdr:blipFill>
      <xdr:spPr bwMode="auto">
        <a:xfrm>
          <a:off x="0" y="76200"/>
          <a:ext cx="5715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7"/>
  <sheetViews>
    <sheetView zoomScaleNormal="100" workbookViewId="0">
      <selection activeCell="D11" sqref="D11"/>
    </sheetView>
  </sheetViews>
  <sheetFormatPr defaultRowHeight="12.75" x14ac:dyDescent="0.2"/>
  <cols>
    <col min="1" max="1" width="53.7109375" customWidth="1"/>
    <col min="2" max="2" width="7.42578125" customWidth="1"/>
    <col min="3" max="3" width="7.5703125" customWidth="1"/>
    <col min="4" max="5" width="20.140625" style="135" customWidth="1"/>
    <col min="7" max="7" width="15.85546875" customWidth="1"/>
  </cols>
  <sheetData>
    <row r="1" spans="1:5" ht="18" customHeight="1" x14ac:dyDescent="0.3">
      <c r="A1" s="263" t="s">
        <v>416</v>
      </c>
      <c r="B1" s="119"/>
      <c r="C1" s="115"/>
      <c r="D1" s="583" t="s">
        <v>503</v>
      </c>
      <c r="E1" s="583"/>
    </row>
    <row r="2" spans="1:5" ht="18" customHeight="1" x14ac:dyDescent="0.25">
      <c r="A2" s="590" t="s">
        <v>508</v>
      </c>
      <c r="B2" s="590"/>
      <c r="C2" s="590"/>
      <c r="D2" s="260"/>
      <c r="E2" s="264" t="s">
        <v>504</v>
      </c>
    </row>
    <row r="3" spans="1:5" ht="15.75" customHeight="1" x14ac:dyDescent="0.25">
      <c r="A3" s="589"/>
      <c r="B3" s="589"/>
      <c r="C3" s="589"/>
      <c r="D3" s="584" t="s">
        <v>0</v>
      </c>
      <c r="E3" s="584"/>
    </row>
    <row r="4" spans="1:5" ht="31.5" customHeight="1" x14ac:dyDescent="0.3">
      <c r="A4" s="585" t="s">
        <v>1</v>
      </c>
      <c r="B4" s="585"/>
      <c r="C4" s="585"/>
      <c r="D4" s="585"/>
      <c r="E4" s="585"/>
    </row>
    <row r="5" spans="1:5" ht="17.25" x14ac:dyDescent="0.3">
      <c r="A5" s="586" t="s">
        <v>786</v>
      </c>
      <c r="B5" s="586"/>
      <c r="C5" s="586"/>
      <c r="D5" s="586"/>
      <c r="E5" s="586"/>
    </row>
    <row r="6" spans="1:5" ht="17.25" hidden="1" x14ac:dyDescent="0.3">
      <c r="A6" s="586" t="s">
        <v>2</v>
      </c>
      <c r="B6" s="586"/>
      <c r="C6" s="586"/>
      <c r="D6" s="586"/>
      <c r="E6" s="586"/>
    </row>
    <row r="7" spans="1:5" ht="21" customHeight="1" x14ac:dyDescent="0.25">
      <c r="A7" s="9"/>
      <c r="E7" s="136" t="s">
        <v>209</v>
      </c>
    </row>
    <row r="8" spans="1:5" ht="25.5" x14ac:dyDescent="0.2">
      <c r="A8" s="117" t="s">
        <v>117</v>
      </c>
      <c r="B8" s="117" t="s">
        <v>131</v>
      </c>
      <c r="C8" s="227" t="s">
        <v>3</v>
      </c>
      <c r="D8" s="137" t="s">
        <v>418</v>
      </c>
      <c r="E8" s="137" t="s">
        <v>417</v>
      </c>
    </row>
    <row r="9" spans="1:5" ht="15" customHeight="1" x14ac:dyDescent="0.2">
      <c r="A9" s="121">
        <v>1</v>
      </c>
      <c r="B9" s="121">
        <v>2</v>
      </c>
      <c r="C9" s="121">
        <v>3</v>
      </c>
      <c r="D9" s="138">
        <v>4</v>
      </c>
      <c r="E9" s="138">
        <v>5</v>
      </c>
    </row>
    <row r="10" spans="1:5" s="115" customFormat="1" ht="19.5" customHeight="1" x14ac:dyDescent="0.3">
      <c r="A10" s="122" t="s">
        <v>4</v>
      </c>
      <c r="B10" s="122">
        <v>100</v>
      </c>
      <c r="C10" s="123"/>
      <c r="D10" s="184">
        <f>D11+D14+D18+D27+D30</f>
        <v>194579463193</v>
      </c>
      <c r="E10" s="184">
        <v>272107857374</v>
      </c>
    </row>
    <row r="11" spans="1:5" s="115" customFormat="1" ht="19.5" customHeight="1" x14ac:dyDescent="0.25">
      <c r="A11" s="124" t="s">
        <v>5</v>
      </c>
      <c r="B11" s="125">
        <v>110</v>
      </c>
      <c r="C11" s="125" t="s">
        <v>605</v>
      </c>
      <c r="D11" s="180">
        <f>SUM(D12:D13)</f>
        <v>8408060673</v>
      </c>
      <c r="E11" s="180">
        <v>53891183293</v>
      </c>
    </row>
    <row r="12" spans="1:5" s="115" customFormat="1" ht="19.5" customHeight="1" x14ac:dyDescent="0.25">
      <c r="A12" s="127" t="s">
        <v>6</v>
      </c>
      <c r="B12" s="126">
        <v>111</v>
      </c>
      <c r="C12" s="126"/>
      <c r="D12" s="179">
        <f>155272834+7652787839</f>
        <v>7808060673</v>
      </c>
      <c r="E12" s="179">
        <v>47291183293</v>
      </c>
    </row>
    <row r="13" spans="1:5" s="115" customFormat="1" ht="19.5" customHeight="1" x14ac:dyDescent="0.25">
      <c r="A13" s="127" t="s">
        <v>7</v>
      </c>
      <c r="B13" s="126">
        <v>112</v>
      </c>
      <c r="C13" s="126"/>
      <c r="D13" s="179">
        <f>'TMBCTC '!B7</f>
        <v>600000000</v>
      </c>
      <c r="E13" s="179">
        <v>6600000000</v>
      </c>
    </row>
    <row r="14" spans="1:5" s="115" customFormat="1" ht="19.5" customHeight="1" x14ac:dyDescent="0.25">
      <c r="A14" s="124" t="s">
        <v>8</v>
      </c>
      <c r="B14" s="125">
        <v>120</v>
      </c>
      <c r="C14" s="126"/>
      <c r="D14" s="180">
        <f>SUM(D15:D17)</f>
        <v>0</v>
      </c>
      <c r="E14" s="180">
        <v>0</v>
      </c>
    </row>
    <row r="15" spans="1:5" s="115" customFormat="1" ht="20.25" hidden="1" customHeight="1" x14ac:dyDescent="0.25">
      <c r="A15" s="127" t="s">
        <v>9</v>
      </c>
      <c r="B15" s="126">
        <v>121</v>
      </c>
      <c r="C15" s="126"/>
      <c r="D15" s="179"/>
      <c r="E15" s="179"/>
    </row>
    <row r="16" spans="1:5" s="115" customFormat="1" ht="20.25" hidden="1" customHeight="1" x14ac:dyDescent="0.25">
      <c r="A16" s="127" t="s">
        <v>10</v>
      </c>
      <c r="B16" s="126">
        <v>122</v>
      </c>
      <c r="C16" s="126"/>
      <c r="D16" s="179" t="s">
        <v>11</v>
      </c>
      <c r="E16" s="179" t="s">
        <v>11</v>
      </c>
    </row>
    <row r="17" spans="1:7" s="115" customFormat="1" ht="20.25" hidden="1" customHeight="1" x14ac:dyDescent="0.25">
      <c r="A17" s="127" t="s">
        <v>12</v>
      </c>
      <c r="B17" s="126">
        <v>123</v>
      </c>
      <c r="C17" s="126"/>
      <c r="D17" s="179"/>
      <c r="E17" s="179"/>
    </row>
    <row r="18" spans="1:7" s="115" customFormat="1" ht="20.25" customHeight="1" x14ac:dyDescent="0.25">
      <c r="A18" s="124" t="s">
        <v>13</v>
      </c>
      <c r="B18" s="125">
        <v>130</v>
      </c>
      <c r="C18" s="125"/>
      <c r="D18" s="180">
        <f>SUM(D19:D26)</f>
        <v>45453376584</v>
      </c>
      <c r="E18" s="180">
        <v>49422689835</v>
      </c>
    </row>
    <row r="19" spans="1:7" s="115" customFormat="1" ht="20.25" customHeight="1" x14ac:dyDescent="0.25">
      <c r="A19" s="127" t="s">
        <v>14</v>
      </c>
      <c r="B19" s="126">
        <v>131</v>
      </c>
      <c r="C19" s="126" t="s">
        <v>606</v>
      </c>
      <c r="D19" s="179">
        <f>'TMBCTC '!B20</f>
        <v>47411151793</v>
      </c>
      <c r="E19" s="179">
        <v>49125348147</v>
      </c>
    </row>
    <row r="20" spans="1:7" s="115" customFormat="1" ht="20.25" customHeight="1" x14ac:dyDescent="0.25">
      <c r="A20" s="127" t="s">
        <v>15</v>
      </c>
      <c r="B20" s="126">
        <v>132</v>
      </c>
      <c r="C20" s="126"/>
      <c r="D20" s="179">
        <v>4319838676</v>
      </c>
      <c r="E20" s="179">
        <v>4495238195</v>
      </c>
    </row>
    <row r="21" spans="1:7" s="115" customFormat="1" ht="20.25" hidden="1" customHeight="1" x14ac:dyDescent="0.25">
      <c r="A21" s="127" t="s">
        <v>16</v>
      </c>
      <c r="B21" s="126">
        <v>133</v>
      </c>
      <c r="C21" s="126"/>
      <c r="D21" s="179"/>
      <c r="E21" s="179"/>
    </row>
    <row r="22" spans="1:7" s="115" customFormat="1" ht="20.25" hidden="1" customHeight="1" x14ac:dyDescent="0.25">
      <c r="A22" s="127" t="s">
        <v>208</v>
      </c>
      <c r="B22" s="126">
        <v>134</v>
      </c>
      <c r="C22" s="126"/>
      <c r="D22" s="179"/>
      <c r="E22" s="179"/>
    </row>
    <row r="23" spans="1:7" s="115" customFormat="1" ht="20.25" hidden="1" customHeight="1" x14ac:dyDescent="0.25">
      <c r="A23" s="127" t="s">
        <v>17</v>
      </c>
      <c r="B23" s="126">
        <v>135</v>
      </c>
      <c r="C23" s="126"/>
      <c r="D23" s="179"/>
      <c r="E23" s="179"/>
    </row>
    <row r="24" spans="1:7" s="115" customFormat="1" ht="20.25" customHeight="1" x14ac:dyDescent="0.25">
      <c r="A24" s="127" t="s">
        <v>18</v>
      </c>
      <c r="B24" s="126">
        <v>136</v>
      </c>
      <c r="C24" s="126" t="s">
        <v>607</v>
      </c>
      <c r="D24" s="179">
        <f>'TMBCTC '!C31</f>
        <v>2368797593</v>
      </c>
      <c r="E24" s="179">
        <v>3310717201</v>
      </c>
    </row>
    <row r="25" spans="1:7" s="115" customFormat="1" ht="20.25" customHeight="1" x14ac:dyDescent="0.25">
      <c r="A25" s="127" t="s">
        <v>19</v>
      </c>
      <c r="B25" s="126">
        <v>137</v>
      </c>
      <c r="C25" s="126"/>
      <c r="D25" s="183">
        <v>-8646411478</v>
      </c>
      <c r="E25" s="183">
        <v>-7508613708</v>
      </c>
    </row>
    <row r="26" spans="1:7" s="115" customFormat="1" ht="20.25" hidden="1" customHeight="1" x14ac:dyDescent="0.25">
      <c r="A26" s="127" t="s">
        <v>20</v>
      </c>
      <c r="B26" s="126">
        <v>139</v>
      </c>
      <c r="C26" s="126"/>
      <c r="D26" s="179"/>
      <c r="E26" s="179"/>
    </row>
    <row r="27" spans="1:7" s="115" customFormat="1" ht="20.25" customHeight="1" x14ac:dyDescent="0.25">
      <c r="A27" s="124" t="s">
        <v>21</v>
      </c>
      <c r="B27" s="125">
        <v>140</v>
      </c>
      <c r="C27" s="125" t="s">
        <v>608</v>
      </c>
      <c r="D27" s="180">
        <f>SUM(D28:D29)</f>
        <v>139206730183</v>
      </c>
      <c r="E27" s="180">
        <v>163544270906</v>
      </c>
    </row>
    <row r="28" spans="1:7" s="115" customFormat="1" ht="20.25" customHeight="1" x14ac:dyDescent="0.25">
      <c r="A28" s="127" t="s">
        <v>22</v>
      </c>
      <c r="B28" s="126">
        <v>141</v>
      </c>
      <c r="C28" s="126"/>
      <c r="D28" s="179">
        <f>'TMBCTC '!B41</f>
        <v>138627913732</v>
      </c>
      <c r="E28" s="179">
        <v>164123087357</v>
      </c>
      <c r="G28" s="225">
        <v>149886140712</v>
      </c>
    </row>
    <row r="29" spans="1:7" s="115" customFormat="1" ht="20.25" customHeight="1" x14ac:dyDescent="0.25">
      <c r="A29" s="127" t="s">
        <v>23</v>
      </c>
      <c r="B29" s="126">
        <v>149</v>
      </c>
      <c r="C29" s="126"/>
      <c r="D29" s="183">
        <f>-'TMBCTC '!C41</f>
        <v>578816451</v>
      </c>
      <c r="E29" s="183">
        <v>-578816451</v>
      </c>
      <c r="G29" s="225">
        <f>G28-D28</f>
        <v>11258226980</v>
      </c>
    </row>
    <row r="30" spans="1:7" s="115" customFormat="1" ht="20.25" customHeight="1" x14ac:dyDescent="0.25">
      <c r="A30" s="124" t="s">
        <v>24</v>
      </c>
      <c r="B30" s="125">
        <v>150</v>
      </c>
      <c r="C30" s="125"/>
      <c r="D30" s="180">
        <f>SUM(D31:D35)</f>
        <v>1511295753</v>
      </c>
      <c r="E30" s="180">
        <v>5249713340</v>
      </c>
    </row>
    <row r="31" spans="1:7" s="115" customFormat="1" ht="20.25" customHeight="1" x14ac:dyDescent="0.25">
      <c r="A31" s="127" t="s">
        <v>25</v>
      </c>
      <c r="B31" s="126">
        <v>151</v>
      </c>
      <c r="C31" s="126" t="s">
        <v>611</v>
      </c>
      <c r="D31" s="179">
        <f>'TMBCTC '!C60</f>
        <v>419393915</v>
      </c>
      <c r="E31" s="179">
        <v>310026616</v>
      </c>
    </row>
    <row r="32" spans="1:7" s="115" customFormat="1" ht="21" customHeight="1" x14ac:dyDescent="0.25">
      <c r="A32" s="127" t="s">
        <v>26</v>
      </c>
      <c r="B32" s="126">
        <v>152</v>
      </c>
      <c r="C32" s="126"/>
      <c r="D32" s="179">
        <f>384338688</f>
        <v>384338688</v>
      </c>
      <c r="E32" s="179">
        <v>4939686724</v>
      </c>
    </row>
    <row r="33" spans="1:5" s="115" customFormat="1" ht="20.25" customHeight="1" x14ac:dyDescent="0.25">
      <c r="A33" s="127" t="s">
        <v>27</v>
      </c>
      <c r="B33" s="126">
        <v>153</v>
      </c>
      <c r="C33" s="126"/>
      <c r="D33" s="179">
        <v>707563150</v>
      </c>
      <c r="E33" s="179">
        <v>0</v>
      </c>
    </row>
    <row r="34" spans="1:5" s="115" customFormat="1" ht="20.25" hidden="1" customHeight="1" x14ac:dyDescent="0.25">
      <c r="A34" s="127" t="s">
        <v>28</v>
      </c>
      <c r="B34" s="126">
        <v>154</v>
      </c>
      <c r="C34" s="125"/>
      <c r="D34" s="180"/>
      <c r="E34" s="180"/>
    </row>
    <row r="35" spans="1:5" s="115" customFormat="1" ht="20.25" hidden="1" customHeight="1" x14ac:dyDescent="0.25">
      <c r="A35" s="127" t="s">
        <v>29</v>
      </c>
      <c r="B35" s="126">
        <v>155</v>
      </c>
      <c r="C35" s="126"/>
      <c r="D35" s="179">
        <v>0</v>
      </c>
      <c r="E35" s="179">
        <v>0</v>
      </c>
    </row>
    <row r="36" spans="1:5" s="115" customFormat="1" ht="20.25" customHeight="1" x14ac:dyDescent="0.25">
      <c r="A36" s="125" t="s">
        <v>30</v>
      </c>
      <c r="B36" s="128">
        <v>200</v>
      </c>
      <c r="C36" s="128"/>
      <c r="D36" s="185">
        <f>D37+D45+D55+D58+D67</f>
        <v>78455469859</v>
      </c>
      <c r="E36" s="185">
        <v>86013174899.431931</v>
      </c>
    </row>
    <row r="37" spans="1:5" s="115" customFormat="1" ht="20.25" customHeight="1" x14ac:dyDescent="0.25">
      <c r="A37" s="124" t="s">
        <v>31</v>
      </c>
      <c r="B37" s="125">
        <v>210</v>
      </c>
      <c r="C37" s="125"/>
      <c r="D37" s="180">
        <f>SUM(D38:D44)</f>
        <v>0</v>
      </c>
      <c r="E37" s="180">
        <v>0</v>
      </c>
    </row>
    <row r="38" spans="1:5" s="115" customFormat="1" ht="20.25" hidden="1" customHeight="1" x14ac:dyDescent="0.25">
      <c r="A38" s="127" t="s">
        <v>32</v>
      </c>
      <c r="B38" s="126">
        <v>211</v>
      </c>
      <c r="C38" s="126"/>
      <c r="D38" s="179"/>
      <c r="E38" s="179"/>
    </row>
    <row r="39" spans="1:5" s="115" customFormat="1" ht="20.25" hidden="1" customHeight="1" x14ac:dyDescent="0.25">
      <c r="A39" s="127" t="s">
        <v>33</v>
      </c>
      <c r="B39" s="126">
        <v>212</v>
      </c>
      <c r="C39" s="126"/>
      <c r="D39" s="179"/>
      <c r="E39" s="179"/>
    </row>
    <row r="40" spans="1:5" s="115" customFormat="1" ht="20.25" hidden="1" customHeight="1" x14ac:dyDescent="0.25">
      <c r="A40" s="127" t="s">
        <v>34</v>
      </c>
      <c r="B40" s="126">
        <v>213</v>
      </c>
      <c r="C40" s="126"/>
      <c r="D40" s="179"/>
      <c r="E40" s="179"/>
    </row>
    <row r="41" spans="1:5" s="115" customFormat="1" ht="20.25" hidden="1" customHeight="1" x14ac:dyDescent="0.25">
      <c r="A41" s="127" t="s">
        <v>35</v>
      </c>
      <c r="B41" s="126">
        <v>214</v>
      </c>
      <c r="C41" s="126"/>
      <c r="D41" s="179"/>
      <c r="E41" s="179"/>
    </row>
    <row r="42" spans="1:5" s="115" customFormat="1" ht="20.25" hidden="1" customHeight="1" x14ac:dyDescent="0.25">
      <c r="A42" s="127" t="s">
        <v>36</v>
      </c>
      <c r="B42" s="126">
        <v>215</v>
      </c>
      <c r="C42" s="126"/>
      <c r="D42" s="179"/>
      <c r="E42" s="179"/>
    </row>
    <row r="43" spans="1:5" s="115" customFormat="1" ht="20.25" hidden="1" customHeight="1" x14ac:dyDescent="0.25">
      <c r="A43" s="127" t="s">
        <v>37</v>
      </c>
      <c r="B43" s="126">
        <v>216</v>
      </c>
      <c r="C43" s="126"/>
      <c r="D43" s="179"/>
      <c r="E43" s="179"/>
    </row>
    <row r="44" spans="1:5" s="115" customFormat="1" ht="20.25" hidden="1" customHeight="1" x14ac:dyDescent="0.25">
      <c r="A44" s="127" t="s">
        <v>38</v>
      </c>
      <c r="B44" s="126">
        <v>219</v>
      </c>
      <c r="C44" s="126"/>
      <c r="D44" s="179" t="s">
        <v>39</v>
      </c>
      <c r="E44" s="179" t="s">
        <v>39</v>
      </c>
    </row>
    <row r="45" spans="1:5" s="115" customFormat="1" ht="20.25" customHeight="1" x14ac:dyDescent="0.25">
      <c r="A45" s="124" t="s">
        <v>40</v>
      </c>
      <c r="B45" s="125">
        <v>220</v>
      </c>
      <c r="C45" s="125"/>
      <c r="D45" s="180">
        <f>D46+D49+D52</f>
        <v>76955664839</v>
      </c>
      <c r="E45" s="180">
        <v>84780332157</v>
      </c>
    </row>
    <row r="46" spans="1:5" s="115" customFormat="1" ht="21" customHeight="1" x14ac:dyDescent="0.25">
      <c r="A46" s="127" t="s">
        <v>41</v>
      </c>
      <c r="B46" s="126">
        <v>221</v>
      </c>
      <c r="C46" s="126" t="s">
        <v>609</v>
      </c>
      <c r="D46" s="179">
        <f>D47+D48</f>
        <v>72376153072</v>
      </c>
      <c r="E46" s="179">
        <v>78602514308</v>
      </c>
    </row>
    <row r="47" spans="1:5" s="115" customFormat="1" ht="21" customHeight="1" x14ac:dyDescent="0.25">
      <c r="A47" s="127" t="s">
        <v>42</v>
      </c>
      <c r="B47" s="126">
        <v>222</v>
      </c>
      <c r="C47" s="126"/>
      <c r="D47" s="179">
        <f>'TM-TSCĐ'!F12</f>
        <v>135086340469</v>
      </c>
      <c r="E47" s="179">
        <v>135318935169</v>
      </c>
    </row>
    <row r="48" spans="1:5" s="115" customFormat="1" ht="21" customHeight="1" x14ac:dyDescent="0.25">
      <c r="A48" s="127" t="s">
        <v>43</v>
      </c>
      <c r="B48" s="126">
        <v>223</v>
      </c>
      <c r="C48" s="126"/>
      <c r="D48" s="183">
        <f>-57875058670-4835128727</f>
        <v>-62710187397</v>
      </c>
      <c r="E48" s="183">
        <v>-56716420861</v>
      </c>
    </row>
    <row r="49" spans="1:5" s="115" customFormat="1" ht="20.25" hidden="1" customHeight="1" x14ac:dyDescent="0.25">
      <c r="A49" s="127" t="s">
        <v>44</v>
      </c>
      <c r="B49" s="126">
        <v>224</v>
      </c>
      <c r="C49" s="126"/>
      <c r="D49" s="179">
        <v>0</v>
      </c>
      <c r="E49" s="179">
        <v>0</v>
      </c>
    </row>
    <row r="50" spans="1:5" s="115" customFormat="1" ht="20.25" hidden="1" customHeight="1" x14ac:dyDescent="0.25">
      <c r="A50" s="127" t="s">
        <v>42</v>
      </c>
      <c r="B50" s="126">
        <v>225</v>
      </c>
      <c r="C50" s="126"/>
      <c r="D50" s="179"/>
      <c r="E50" s="179"/>
    </row>
    <row r="51" spans="1:5" s="115" customFormat="1" ht="20.25" hidden="1" customHeight="1" x14ac:dyDescent="0.25">
      <c r="A51" s="127" t="s">
        <v>43</v>
      </c>
      <c r="B51" s="126">
        <v>226</v>
      </c>
      <c r="C51" s="126"/>
      <c r="D51" s="179" t="s">
        <v>11</v>
      </c>
      <c r="E51" s="179" t="s">
        <v>11</v>
      </c>
    </row>
    <row r="52" spans="1:5" s="115" customFormat="1" ht="21" customHeight="1" x14ac:dyDescent="0.25">
      <c r="A52" s="127" t="s">
        <v>45</v>
      </c>
      <c r="B52" s="126">
        <v>227</v>
      </c>
      <c r="C52" s="126" t="s">
        <v>610</v>
      </c>
      <c r="D52" s="179">
        <f>D53+D54</f>
        <v>4579511767</v>
      </c>
      <c r="E52" s="179">
        <v>6177817849</v>
      </c>
    </row>
    <row r="53" spans="1:5" s="115" customFormat="1" ht="21" customHeight="1" x14ac:dyDescent="0.25">
      <c r="A53" s="127" t="s">
        <v>42</v>
      </c>
      <c r="B53" s="126">
        <v>228</v>
      </c>
      <c r="C53" s="126"/>
      <c r="D53" s="179">
        <f>'TM-TSCĐ'!F36</f>
        <v>9105889253</v>
      </c>
      <c r="E53" s="179">
        <v>9105889253</v>
      </c>
    </row>
    <row r="54" spans="1:5" s="115" customFormat="1" ht="21" customHeight="1" x14ac:dyDescent="0.25">
      <c r="A54" s="127" t="s">
        <v>43</v>
      </c>
      <c r="B54" s="126">
        <v>229</v>
      </c>
      <c r="C54" s="126"/>
      <c r="D54" s="183">
        <f>-1403419431-3122958055</f>
        <v>-4526377486</v>
      </c>
      <c r="E54" s="183">
        <v>-2928071404</v>
      </c>
    </row>
    <row r="55" spans="1:5" s="115" customFormat="1" ht="20.25" customHeight="1" x14ac:dyDescent="0.25">
      <c r="A55" s="124" t="s">
        <v>46</v>
      </c>
      <c r="B55" s="125">
        <v>230</v>
      </c>
      <c r="C55" s="126"/>
      <c r="D55" s="180">
        <f>D56+D57</f>
        <v>0</v>
      </c>
      <c r="E55" s="180">
        <v>0</v>
      </c>
    </row>
    <row r="56" spans="1:5" s="115" customFormat="1" ht="20.25" hidden="1" customHeight="1" x14ac:dyDescent="0.25">
      <c r="A56" s="127" t="s">
        <v>42</v>
      </c>
      <c r="B56" s="126">
        <v>231</v>
      </c>
      <c r="C56" s="125"/>
      <c r="D56" s="180"/>
      <c r="E56" s="180"/>
    </row>
    <row r="57" spans="1:5" s="115" customFormat="1" ht="20.25" hidden="1" customHeight="1" x14ac:dyDescent="0.25">
      <c r="A57" s="127" t="s">
        <v>43</v>
      </c>
      <c r="B57" s="126">
        <v>232</v>
      </c>
      <c r="C57" s="125"/>
      <c r="D57" s="180"/>
      <c r="E57" s="180"/>
    </row>
    <row r="58" spans="1:5" s="115" customFormat="1" ht="18" customHeight="1" x14ac:dyDescent="0.25">
      <c r="A58" s="124" t="s">
        <v>47</v>
      </c>
      <c r="B58" s="125">
        <v>240</v>
      </c>
      <c r="C58" s="125"/>
      <c r="D58" s="180">
        <f>D59+D60</f>
        <v>891932297</v>
      </c>
      <c r="E58" s="180">
        <v>334291454</v>
      </c>
    </row>
    <row r="59" spans="1:5" s="115" customFormat="1" ht="18" hidden="1" customHeight="1" x14ac:dyDescent="0.25">
      <c r="A59" s="127" t="s">
        <v>48</v>
      </c>
      <c r="B59" s="126">
        <v>241</v>
      </c>
      <c r="C59" s="125"/>
      <c r="D59" s="180"/>
      <c r="E59" s="179"/>
    </row>
    <row r="60" spans="1:5" s="115" customFormat="1" ht="21.75" customHeight="1" x14ac:dyDescent="0.25">
      <c r="A60" s="127" t="s">
        <v>49</v>
      </c>
      <c r="B60" s="126">
        <v>242</v>
      </c>
      <c r="C60" s="126" t="s">
        <v>612</v>
      </c>
      <c r="D60" s="179">
        <f>'TMBCTC '!B55</f>
        <v>891932297</v>
      </c>
      <c r="E60" s="179">
        <v>334291454</v>
      </c>
    </row>
    <row r="61" spans="1:5" s="115" customFormat="1" ht="21.75" customHeight="1" x14ac:dyDescent="0.25">
      <c r="A61" s="124" t="s">
        <v>50</v>
      </c>
      <c r="B61" s="125">
        <v>250</v>
      </c>
      <c r="C61" s="126"/>
      <c r="D61" s="180">
        <f>SUM(D62:D66)</f>
        <v>0</v>
      </c>
      <c r="E61" s="180">
        <v>0</v>
      </c>
    </row>
    <row r="62" spans="1:5" s="115" customFormat="1" ht="20.25" hidden="1" customHeight="1" x14ac:dyDescent="0.25">
      <c r="A62" s="127" t="s">
        <v>51</v>
      </c>
      <c r="B62" s="126">
        <v>251</v>
      </c>
      <c r="C62" s="125"/>
      <c r="D62" s="180"/>
      <c r="E62" s="180"/>
    </row>
    <row r="63" spans="1:5" s="115" customFormat="1" ht="20.25" hidden="1" customHeight="1" x14ac:dyDescent="0.25">
      <c r="A63" s="127" t="s">
        <v>52</v>
      </c>
      <c r="B63" s="126">
        <v>252</v>
      </c>
      <c r="C63" s="126"/>
      <c r="D63" s="179"/>
      <c r="E63" s="179"/>
    </row>
    <row r="64" spans="1:5" s="115" customFormat="1" ht="20.25" hidden="1" customHeight="1" x14ac:dyDescent="0.25">
      <c r="A64" s="127" t="s">
        <v>53</v>
      </c>
      <c r="B64" s="126">
        <v>253</v>
      </c>
      <c r="C64" s="129"/>
      <c r="D64" s="181"/>
      <c r="E64" s="181"/>
    </row>
    <row r="65" spans="1:5" s="115" customFormat="1" ht="20.25" hidden="1" customHeight="1" x14ac:dyDescent="0.25">
      <c r="A65" s="127" t="s">
        <v>54</v>
      </c>
      <c r="B65" s="126">
        <v>254</v>
      </c>
      <c r="C65" s="130"/>
      <c r="D65" s="179"/>
      <c r="E65" s="179"/>
    </row>
    <row r="66" spans="1:5" s="115" customFormat="1" ht="20.25" hidden="1" customHeight="1" x14ac:dyDescent="0.25">
      <c r="A66" s="127" t="s">
        <v>55</v>
      </c>
      <c r="B66" s="126">
        <v>255</v>
      </c>
      <c r="C66" s="126"/>
      <c r="D66" s="179" t="s">
        <v>11</v>
      </c>
      <c r="E66" s="179" t="s">
        <v>11</v>
      </c>
    </row>
    <row r="67" spans="1:5" s="115" customFormat="1" ht="21.75" customHeight="1" x14ac:dyDescent="0.25">
      <c r="A67" s="124" t="s">
        <v>56</v>
      </c>
      <c r="B67" s="125">
        <v>260</v>
      </c>
      <c r="C67" s="126"/>
      <c r="D67" s="180">
        <f>SUM(D68:D71)</f>
        <v>607872723</v>
      </c>
      <c r="E67" s="180">
        <v>898551288.43193519</v>
      </c>
    </row>
    <row r="68" spans="1:5" s="115" customFormat="1" ht="21.75" customHeight="1" x14ac:dyDescent="0.25">
      <c r="A68" s="127" t="s">
        <v>57</v>
      </c>
      <c r="B68" s="126">
        <v>261</v>
      </c>
      <c r="C68" s="126" t="s">
        <v>613</v>
      </c>
      <c r="D68" s="179">
        <f>'TMBCTC '!C64</f>
        <v>607872723</v>
      </c>
      <c r="E68" s="179">
        <v>898551288.43193519</v>
      </c>
    </row>
    <row r="69" spans="1:5" s="115" customFormat="1" ht="20.25" hidden="1" customHeight="1" x14ac:dyDescent="0.25">
      <c r="A69" s="130" t="s">
        <v>58</v>
      </c>
      <c r="B69" s="126">
        <v>262</v>
      </c>
      <c r="C69" s="126"/>
      <c r="D69" s="179">
        <v>0</v>
      </c>
      <c r="E69" s="179">
        <v>0</v>
      </c>
    </row>
    <row r="70" spans="1:5" s="115" customFormat="1" ht="20.25" hidden="1" customHeight="1" x14ac:dyDescent="0.25">
      <c r="A70" s="130" t="s">
        <v>59</v>
      </c>
      <c r="B70" s="126">
        <v>263</v>
      </c>
      <c r="C70" s="126"/>
      <c r="D70" s="179"/>
      <c r="E70" s="179"/>
    </row>
    <row r="71" spans="1:5" s="115" customFormat="1" ht="20.25" hidden="1" customHeight="1" x14ac:dyDescent="0.25">
      <c r="A71" s="130" t="s">
        <v>60</v>
      </c>
      <c r="B71" s="126">
        <v>268</v>
      </c>
      <c r="C71" s="126"/>
      <c r="D71" s="179"/>
      <c r="E71" s="179"/>
    </row>
    <row r="72" spans="1:5" s="115" customFormat="1" ht="22.5" customHeight="1" x14ac:dyDescent="0.3">
      <c r="A72" s="131" t="s">
        <v>61</v>
      </c>
      <c r="B72" s="131">
        <v>270</v>
      </c>
      <c r="C72" s="131"/>
      <c r="D72" s="186">
        <f>D10+D36</f>
        <v>273034933052</v>
      </c>
      <c r="E72" s="186">
        <v>358121032273.43195</v>
      </c>
    </row>
    <row r="73" spans="1:5" s="115" customFormat="1" ht="20.25" customHeight="1" x14ac:dyDescent="0.3">
      <c r="A73" s="132" t="s">
        <v>62</v>
      </c>
      <c r="B73" s="132">
        <v>300</v>
      </c>
      <c r="C73" s="133"/>
      <c r="D73" s="182">
        <f>D74+D89</f>
        <v>194771525971</v>
      </c>
      <c r="E73" s="182">
        <v>277380839352</v>
      </c>
    </row>
    <row r="74" spans="1:5" s="115" customFormat="1" ht="20.25" customHeight="1" x14ac:dyDescent="0.25">
      <c r="A74" s="124" t="s">
        <v>63</v>
      </c>
      <c r="B74" s="125">
        <v>310</v>
      </c>
      <c r="C74" s="125"/>
      <c r="D74" s="180">
        <f>SUM(D75:D88)</f>
        <v>185165623195</v>
      </c>
      <c r="E74" s="180">
        <v>267063552850</v>
      </c>
    </row>
    <row r="75" spans="1:5" s="115" customFormat="1" ht="20.25" customHeight="1" x14ac:dyDescent="0.25">
      <c r="A75" s="127" t="s">
        <v>64</v>
      </c>
      <c r="B75" s="126">
        <v>311</v>
      </c>
      <c r="C75" s="126" t="s">
        <v>615</v>
      </c>
      <c r="D75" s="179">
        <f>'TMBCTC '!C137</f>
        <v>34952327233</v>
      </c>
      <c r="E75" s="179">
        <v>41370792806</v>
      </c>
    </row>
    <row r="76" spans="1:5" s="115" customFormat="1" ht="20.25" customHeight="1" x14ac:dyDescent="0.25">
      <c r="A76" s="127" t="s">
        <v>65</v>
      </c>
      <c r="B76" s="126">
        <v>312</v>
      </c>
      <c r="C76" s="126"/>
      <c r="D76" s="179">
        <v>39365741988</v>
      </c>
      <c r="E76" s="179">
        <v>84243258227</v>
      </c>
    </row>
    <row r="77" spans="1:5" s="115" customFormat="1" ht="20.25" customHeight="1" x14ac:dyDescent="0.25">
      <c r="A77" s="127" t="s">
        <v>66</v>
      </c>
      <c r="B77" s="126">
        <v>313</v>
      </c>
      <c r="C77" s="126" t="s">
        <v>616</v>
      </c>
      <c r="D77" s="179">
        <f>'TMBCTC '!E147</f>
        <v>962883818</v>
      </c>
      <c r="E77" s="179">
        <v>1572570492</v>
      </c>
    </row>
    <row r="78" spans="1:5" s="115" customFormat="1" ht="20.25" customHeight="1" x14ac:dyDescent="0.25">
      <c r="A78" s="127" t="s">
        <v>67</v>
      </c>
      <c r="B78" s="126">
        <v>314</v>
      </c>
      <c r="C78" s="126"/>
      <c r="D78" s="179">
        <v>2842079923</v>
      </c>
      <c r="E78" s="179">
        <v>7807867098</v>
      </c>
    </row>
    <row r="79" spans="1:5" s="115" customFormat="1" ht="20.25" customHeight="1" x14ac:dyDescent="0.25">
      <c r="A79" s="127" t="s">
        <v>68</v>
      </c>
      <c r="B79" s="126">
        <v>315</v>
      </c>
      <c r="C79" s="126" t="s">
        <v>617</v>
      </c>
      <c r="D79" s="179">
        <f>'TMBCTC '!C158</f>
        <v>3286875500</v>
      </c>
      <c r="E79" s="179">
        <v>3296854120</v>
      </c>
    </row>
    <row r="80" spans="1:5" s="115" customFormat="1" ht="20.25" hidden="1" customHeight="1" x14ac:dyDescent="0.25">
      <c r="A80" s="127" t="s">
        <v>69</v>
      </c>
      <c r="B80" s="126">
        <v>316</v>
      </c>
      <c r="C80" s="126"/>
      <c r="D80" s="179"/>
      <c r="E80" s="179"/>
    </row>
    <row r="81" spans="1:5" s="115" customFormat="1" ht="20.25" hidden="1" customHeight="1" x14ac:dyDescent="0.25">
      <c r="A81" s="127" t="s">
        <v>211</v>
      </c>
      <c r="B81" s="126">
        <v>317</v>
      </c>
      <c r="C81" s="126"/>
      <c r="D81" s="179"/>
      <c r="E81" s="179"/>
    </row>
    <row r="82" spans="1:5" s="115" customFormat="1" ht="20.25" customHeight="1" x14ac:dyDescent="0.25">
      <c r="A82" s="127" t="s">
        <v>70</v>
      </c>
      <c r="B82" s="126">
        <v>318</v>
      </c>
      <c r="C82" s="126"/>
      <c r="D82" s="179">
        <f>'TMBCTC '!C176</f>
        <v>19090909090</v>
      </c>
      <c r="E82" s="179">
        <v>14545454545</v>
      </c>
    </row>
    <row r="83" spans="1:5" s="115" customFormat="1" ht="20.25" customHeight="1" x14ac:dyDescent="0.25">
      <c r="A83" s="127" t="s">
        <v>71</v>
      </c>
      <c r="B83" s="126">
        <v>319</v>
      </c>
      <c r="C83" s="126" t="s">
        <v>618</v>
      </c>
      <c r="D83" s="179">
        <f>'TMBCTC '!C168</f>
        <v>201161176</v>
      </c>
      <c r="E83" s="179">
        <v>259878355</v>
      </c>
    </row>
    <row r="84" spans="1:5" s="115" customFormat="1" ht="20.25" customHeight="1" x14ac:dyDescent="0.25">
      <c r="A84" s="127" t="s">
        <v>72</v>
      </c>
      <c r="B84" s="126">
        <v>320</v>
      </c>
      <c r="C84" s="126" t="s">
        <v>614</v>
      </c>
      <c r="D84" s="179">
        <f>'TMBCTC '!B75</f>
        <v>84118160060</v>
      </c>
      <c r="E84" s="179">
        <v>113663470800</v>
      </c>
    </row>
    <row r="85" spans="1:5" s="115" customFormat="1" ht="20.25" customHeight="1" x14ac:dyDescent="0.25">
      <c r="A85" s="127" t="s">
        <v>73</v>
      </c>
      <c r="B85" s="126">
        <v>321</v>
      </c>
      <c r="C85" s="126" t="s">
        <v>619</v>
      </c>
      <c r="D85" s="179">
        <v>0</v>
      </c>
      <c r="E85" s="179">
        <v>0</v>
      </c>
    </row>
    <row r="86" spans="1:5" s="115" customFormat="1" ht="20.25" customHeight="1" x14ac:dyDescent="0.25">
      <c r="A86" s="127" t="s">
        <v>74</v>
      </c>
      <c r="B86" s="126">
        <v>322</v>
      </c>
      <c r="C86" s="125"/>
      <c r="D86" s="179">
        <v>345484407</v>
      </c>
      <c r="E86" s="179">
        <v>303406407</v>
      </c>
    </row>
    <row r="87" spans="1:5" s="115" customFormat="1" ht="20.25" hidden="1" customHeight="1" x14ac:dyDescent="0.25">
      <c r="A87" s="127" t="s">
        <v>75</v>
      </c>
      <c r="B87" s="126">
        <v>323</v>
      </c>
      <c r="C87" s="125"/>
      <c r="D87" s="179"/>
      <c r="E87" s="179"/>
    </row>
    <row r="88" spans="1:5" s="115" customFormat="1" ht="20.25" hidden="1" customHeight="1" x14ac:dyDescent="0.25">
      <c r="A88" s="127" t="s">
        <v>76</v>
      </c>
      <c r="B88" s="126">
        <v>324</v>
      </c>
      <c r="C88" s="125"/>
      <c r="D88" s="179"/>
      <c r="E88" s="179"/>
    </row>
    <row r="89" spans="1:5" s="115" customFormat="1" ht="20.25" customHeight="1" x14ac:dyDescent="0.25">
      <c r="A89" s="124" t="s">
        <v>77</v>
      </c>
      <c r="B89" s="125">
        <v>330</v>
      </c>
      <c r="C89" s="125"/>
      <c r="D89" s="180">
        <f>SUM(D90:D102)</f>
        <v>9605902776</v>
      </c>
      <c r="E89" s="180">
        <v>10317286502</v>
      </c>
    </row>
    <row r="90" spans="1:5" s="115" customFormat="1" ht="20.25" hidden="1" customHeight="1" x14ac:dyDescent="0.25">
      <c r="A90" s="127" t="s">
        <v>78</v>
      </c>
      <c r="B90" s="126">
        <v>331</v>
      </c>
      <c r="C90" s="126"/>
      <c r="D90" s="179"/>
      <c r="E90" s="179"/>
    </row>
    <row r="91" spans="1:5" s="115" customFormat="1" ht="20.25" hidden="1" customHeight="1" x14ac:dyDescent="0.25">
      <c r="A91" s="127" t="s">
        <v>79</v>
      </c>
      <c r="B91" s="126">
        <v>332</v>
      </c>
      <c r="C91" s="126"/>
      <c r="D91" s="179"/>
      <c r="E91" s="179"/>
    </row>
    <row r="92" spans="1:5" s="115" customFormat="1" ht="20.25" hidden="1" customHeight="1" x14ac:dyDescent="0.25">
      <c r="A92" s="127" t="s">
        <v>80</v>
      </c>
      <c r="B92" s="126">
        <v>333</v>
      </c>
      <c r="C92" s="126"/>
      <c r="D92" s="179">
        <v>0</v>
      </c>
      <c r="E92" s="179">
        <v>0</v>
      </c>
    </row>
    <row r="93" spans="1:5" s="115" customFormat="1" ht="20.25" hidden="1" customHeight="1" x14ac:dyDescent="0.25">
      <c r="A93" s="127" t="s">
        <v>81</v>
      </c>
      <c r="B93" s="126">
        <v>334</v>
      </c>
      <c r="C93" s="126"/>
      <c r="D93" s="179"/>
      <c r="E93" s="179"/>
    </row>
    <row r="94" spans="1:5" s="115" customFormat="1" ht="20.25" hidden="1" customHeight="1" x14ac:dyDescent="0.25">
      <c r="A94" s="127" t="s">
        <v>82</v>
      </c>
      <c r="B94" s="126">
        <v>335</v>
      </c>
      <c r="C94" s="126"/>
      <c r="D94" s="179"/>
      <c r="E94" s="179"/>
    </row>
    <row r="95" spans="1:5" s="115" customFormat="1" ht="20.25" hidden="1" customHeight="1" x14ac:dyDescent="0.25">
      <c r="A95" s="127" t="s">
        <v>83</v>
      </c>
      <c r="B95" s="126">
        <v>336</v>
      </c>
      <c r="C95" s="126"/>
      <c r="D95" s="179"/>
      <c r="E95" s="179"/>
    </row>
    <row r="96" spans="1:5" s="115" customFormat="1" ht="21.75" customHeight="1" x14ac:dyDescent="0.25">
      <c r="A96" s="127" t="s">
        <v>84</v>
      </c>
      <c r="B96" s="126">
        <v>337</v>
      </c>
      <c r="C96" s="126" t="s">
        <v>620</v>
      </c>
      <c r="D96" s="179">
        <f>'TMBCTC '!C171</f>
        <v>1100000000</v>
      </c>
      <c r="E96" s="179">
        <v>600000000</v>
      </c>
    </row>
    <row r="97" spans="1:5" s="115" customFormat="1" ht="19.5" hidden="1" customHeight="1" x14ac:dyDescent="0.25">
      <c r="A97" s="127" t="s">
        <v>85</v>
      </c>
      <c r="B97" s="126">
        <v>338</v>
      </c>
      <c r="C97" s="126"/>
      <c r="D97" s="179"/>
      <c r="E97" s="179"/>
    </row>
    <row r="98" spans="1:5" s="115" customFormat="1" ht="20.25" hidden="1" customHeight="1" x14ac:dyDescent="0.25">
      <c r="A98" s="127" t="s">
        <v>86</v>
      </c>
      <c r="B98" s="126">
        <v>339</v>
      </c>
      <c r="C98" s="126"/>
      <c r="D98" s="179"/>
      <c r="E98" s="179"/>
    </row>
    <row r="99" spans="1:5" s="115" customFormat="1" ht="20.25" hidden="1" customHeight="1" x14ac:dyDescent="0.25">
      <c r="A99" s="127" t="s">
        <v>87</v>
      </c>
      <c r="B99" s="126">
        <v>340</v>
      </c>
      <c r="C99" s="126"/>
      <c r="D99" s="179"/>
      <c r="E99" s="179"/>
    </row>
    <row r="100" spans="1:5" s="115" customFormat="1" ht="20.25" hidden="1" customHeight="1" x14ac:dyDescent="0.25">
      <c r="A100" s="127" t="s">
        <v>88</v>
      </c>
      <c r="B100" s="126">
        <v>341</v>
      </c>
      <c r="C100" s="126"/>
      <c r="D100" s="179"/>
      <c r="E100" s="179"/>
    </row>
    <row r="101" spans="1:5" s="115" customFormat="1" ht="21" customHeight="1" x14ac:dyDescent="0.25">
      <c r="A101" s="127" t="s">
        <v>89</v>
      </c>
      <c r="B101" s="126">
        <v>342</v>
      </c>
      <c r="C101" s="126" t="s">
        <v>664</v>
      </c>
      <c r="D101" s="179">
        <v>8305902776</v>
      </c>
      <c r="E101" s="179">
        <v>9517286502</v>
      </c>
    </row>
    <row r="102" spans="1:5" s="115" customFormat="1" ht="20.25" customHeight="1" x14ac:dyDescent="0.25">
      <c r="A102" s="127" t="s">
        <v>90</v>
      </c>
      <c r="B102" s="126">
        <v>343</v>
      </c>
      <c r="C102" s="126"/>
      <c r="D102" s="179">
        <v>200000000</v>
      </c>
      <c r="E102" s="179">
        <v>200000000</v>
      </c>
    </row>
    <row r="103" spans="1:5" s="115" customFormat="1" ht="20.25" customHeight="1" x14ac:dyDescent="0.25">
      <c r="A103" s="125" t="s">
        <v>91</v>
      </c>
      <c r="B103" s="125">
        <v>400</v>
      </c>
      <c r="C103" s="125"/>
      <c r="D103" s="180">
        <f>D104+D121</f>
        <v>77105774179</v>
      </c>
      <c r="E103" s="180">
        <v>80740192921</v>
      </c>
    </row>
    <row r="104" spans="1:5" s="115" customFormat="1" ht="20.25" customHeight="1" x14ac:dyDescent="0.25">
      <c r="A104" s="124" t="s">
        <v>92</v>
      </c>
      <c r="B104" s="125">
        <v>410</v>
      </c>
      <c r="C104" s="126"/>
      <c r="D104" s="180">
        <f>D105+SUM(D108:D117)+D120</f>
        <v>68831518714</v>
      </c>
      <c r="E104" s="180">
        <v>72317198900</v>
      </c>
    </row>
    <row r="105" spans="1:5" s="115" customFormat="1" ht="20.25" customHeight="1" x14ac:dyDescent="0.25">
      <c r="A105" s="127" t="s">
        <v>93</v>
      </c>
      <c r="B105" s="126">
        <v>411</v>
      </c>
      <c r="C105" s="126" t="s">
        <v>621</v>
      </c>
      <c r="D105" s="179">
        <f>D106+D107</f>
        <v>35000000000</v>
      </c>
      <c r="E105" s="179">
        <v>35000000000</v>
      </c>
    </row>
    <row r="106" spans="1:5" s="115" customFormat="1" ht="20.25" customHeight="1" x14ac:dyDescent="0.25">
      <c r="A106" s="127" t="s">
        <v>94</v>
      </c>
      <c r="B106" s="126" t="s">
        <v>96</v>
      </c>
      <c r="C106" s="126"/>
      <c r="D106" s="179">
        <v>35000000000</v>
      </c>
      <c r="E106" s="179">
        <v>35000000000</v>
      </c>
    </row>
    <row r="107" spans="1:5" s="115" customFormat="1" ht="20.25" customHeight="1" x14ac:dyDescent="0.25">
      <c r="A107" s="127" t="s">
        <v>95</v>
      </c>
      <c r="B107" s="126" t="s">
        <v>97</v>
      </c>
      <c r="C107" s="126"/>
      <c r="D107" s="179">
        <v>0</v>
      </c>
      <c r="E107" s="179">
        <v>0</v>
      </c>
    </row>
    <row r="108" spans="1:5" s="115" customFormat="1" ht="20.25" customHeight="1" x14ac:dyDescent="0.25">
      <c r="A108" s="127" t="s">
        <v>98</v>
      </c>
      <c r="B108" s="126">
        <v>412</v>
      </c>
      <c r="C108" s="126"/>
      <c r="D108" s="179">
        <v>6927292131</v>
      </c>
      <c r="E108" s="179">
        <v>6927292131</v>
      </c>
    </row>
    <row r="109" spans="1:5" s="115" customFormat="1" ht="20.25" hidden="1" customHeight="1" x14ac:dyDescent="0.25">
      <c r="A109" s="130" t="s">
        <v>99</v>
      </c>
      <c r="B109" s="126">
        <v>413</v>
      </c>
      <c r="C109" s="126"/>
      <c r="D109" s="179"/>
      <c r="E109" s="179"/>
    </row>
    <row r="110" spans="1:5" s="115" customFormat="1" ht="20.25" hidden="1" customHeight="1" x14ac:dyDescent="0.25">
      <c r="A110" s="130" t="s">
        <v>100</v>
      </c>
      <c r="B110" s="126">
        <v>414</v>
      </c>
      <c r="C110" s="126"/>
      <c r="D110" s="179"/>
      <c r="E110" s="179"/>
    </row>
    <row r="111" spans="1:5" s="115" customFormat="1" ht="20.25" hidden="1" customHeight="1" x14ac:dyDescent="0.25">
      <c r="A111" s="127" t="s">
        <v>101</v>
      </c>
      <c r="B111" s="126">
        <v>415</v>
      </c>
      <c r="C111" s="126"/>
      <c r="D111" s="179" t="s">
        <v>39</v>
      </c>
      <c r="E111" s="179" t="s">
        <v>39</v>
      </c>
    </row>
    <row r="112" spans="1:5" s="115" customFormat="1" ht="20.25" hidden="1" customHeight="1" x14ac:dyDescent="0.25">
      <c r="A112" s="127" t="s">
        <v>102</v>
      </c>
      <c r="B112" s="126">
        <v>416</v>
      </c>
      <c r="C112" s="126"/>
      <c r="D112" s="179"/>
      <c r="E112" s="179"/>
    </row>
    <row r="113" spans="1:9" s="115" customFormat="1" ht="20.25" hidden="1" customHeight="1" x14ac:dyDescent="0.25">
      <c r="A113" s="127" t="s">
        <v>103</v>
      </c>
      <c r="B113" s="126">
        <v>417</v>
      </c>
      <c r="C113" s="126"/>
      <c r="D113" s="179"/>
      <c r="E113" s="179"/>
    </row>
    <row r="114" spans="1:9" s="115" customFormat="1" ht="20.25" customHeight="1" x14ac:dyDescent="0.25">
      <c r="A114" s="127" t="s">
        <v>104</v>
      </c>
      <c r="B114" s="126">
        <v>418</v>
      </c>
      <c r="C114" s="126" t="s">
        <v>622</v>
      </c>
      <c r="D114" s="179">
        <v>17755505854</v>
      </c>
      <c r="E114" s="179">
        <v>14755505854</v>
      </c>
    </row>
    <row r="115" spans="1:9" s="115" customFormat="1" ht="20.25" hidden="1" customHeight="1" x14ac:dyDescent="0.25">
      <c r="A115" s="127" t="s">
        <v>105</v>
      </c>
      <c r="B115" s="126">
        <v>419</v>
      </c>
      <c r="C115" s="126"/>
      <c r="D115" s="179"/>
      <c r="E115" s="179"/>
    </row>
    <row r="116" spans="1:9" s="115" customFormat="1" ht="20.25" hidden="1" customHeight="1" x14ac:dyDescent="0.25">
      <c r="A116" s="127" t="s">
        <v>106</v>
      </c>
      <c r="B116" s="126">
        <v>420</v>
      </c>
      <c r="C116" s="126"/>
      <c r="D116" s="179"/>
      <c r="E116" s="179"/>
    </row>
    <row r="117" spans="1:9" s="115" customFormat="1" ht="20.25" customHeight="1" x14ac:dyDescent="0.25">
      <c r="A117" s="127" t="s">
        <v>107</v>
      </c>
      <c r="B117" s="126">
        <v>421</v>
      </c>
      <c r="C117" s="130"/>
      <c r="D117" s="179">
        <f>D118+D119</f>
        <v>9148720729</v>
      </c>
      <c r="E117" s="179">
        <v>15634400915</v>
      </c>
    </row>
    <row r="118" spans="1:9" s="115" customFormat="1" ht="20.25" customHeight="1" x14ac:dyDescent="0.25">
      <c r="A118" s="127" t="s">
        <v>212</v>
      </c>
      <c r="B118" s="126" t="s">
        <v>108</v>
      </c>
      <c r="C118" s="130"/>
      <c r="D118" s="179">
        <v>5320669475</v>
      </c>
      <c r="E118" s="179">
        <v>5123320770</v>
      </c>
    </row>
    <row r="119" spans="1:9" s="115" customFormat="1" ht="20.25" customHeight="1" x14ac:dyDescent="0.25">
      <c r="A119" s="127" t="s">
        <v>213</v>
      </c>
      <c r="B119" s="126" t="s">
        <v>109</v>
      </c>
      <c r="C119" s="130"/>
      <c r="D119" s="179">
        <f>3828051254</f>
        <v>3828051254</v>
      </c>
      <c r="E119" s="179">
        <v>10511080145</v>
      </c>
    </row>
    <row r="120" spans="1:9" s="115" customFormat="1" ht="20.25" hidden="1" customHeight="1" x14ac:dyDescent="0.25">
      <c r="A120" s="127" t="s">
        <v>110</v>
      </c>
      <c r="B120" s="126">
        <v>422</v>
      </c>
      <c r="C120" s="126"/>
      <c r="D120" s="179"/>
      <c r="E120" s="179"/>
    </row>
    <row r="121" spans="1:9" s="115" customFormat="1" ht="20.25" customHeight="1" x14ac:dyDescent="0.25">
      <c r="A121" s="124" t="s">
        <v>111</v>
      </c>
      <c r="B121" s="125">
        <v>430</v>
      </c>
      <c r="C121" s="125"/>
      <c r="D121" s="180">
        <f>D122+D123</f>
        <v>8274255465</v>
      </c>
      <c r="E121" s="180">
        <v>8422994021</v>
      </c>
    </row>
    <row r="122" spans="1:9" s="115" customFormat="1" ht="20.25" customHeight="1" x14ac:dyDescent="0.25">
      <c r="A122" s="127" t="s">
        <v>112</v>
      </c>
      <c r="B122" s="126">
        <v>431</v>
      </c>
      <c r="C122" s="126" t="s">
        <v>623</v>
      </c>
      <c r="D122" s="179">
        <v>7238754947</v>
      </c>
      <c r="E122" s="179">
        <v>4011662947</v>
      </c>
    </row>
    <row r="123" spans="1:9" s="115" customFormat="1" ht="20.25" customHeight="1" x14ac:dyDescent="0.25">
      <c r="A123" s="127" t="s">
        <v>113</v>
      </c>
      <c r="B123" s="126">
        <v>432</v>
      </c>
      <c r="C123" s="126"/>
      <c r="D123" s="179">
        <v>1035500518</v>
      </c>
      <c r="E123" s="179">
        <v>4411331074</v>
      </c>
      <c r="G123" s="225"/>
    </row>
    <row r="124" spans="1:9" s="115" customFormat="1" ht="24" customHeight="1" x14ac:dyDescent="0.3">
      <c r="A124" s="131" t="s">
        <v>114</v>
      </c>
      <c r="B124" s="131">
        <v>440</v>
      </c>
      <c r="C124" s="131"/>
      <c r="D124" s="186">
        <f>D73+D103</f>
        <v>271877300150</v>
      </c>
      <c r="E124" s="186">
        <v>358121032273</v>
      </c>
      <c r="G124" s="225">
        <f>D124-D72</f>
        <v>-1157632902</v>
      </c>
    </row>
    <row r="125" spans="1:9" ht="29.25" customHeight="1" x14ac:dyDescent="0.25">
      <c r="A125" s="134"/>
      <c r="B125" s="134"/>
      <c r="C125" s="587" t="s">
        <v>802</v>
      </c>
      <c r="D125" s="588"/>
      <c r="E125" s="588"/>
      <c r="G125" s="225"/>
      <c r="H125" s="225"/>
      <c r="I125" s="225"/>
    </row>
    <row r="126" spans="1:9" s="226" customFormat="1" ht="15.75" x14ac:dyDescent="0.25">
      <c r="A126" s="580" t="s">
        <v>401</v>
      </c>
      <c r="B126" s="580"/>
      <c r="C126" s="580"/>
      <c r="D126" s="580"/>
      <c r="E126" s="580"/>
    </row>
    <row r="127" spans="1:9" s="187" customFormat="1" ht="14.25" customHeight="1" x14ac:dyDescent="0.25">
      <c r="A127" s="582" t="s">
        <v>645</v>
      </c>
      <c r="B127" s="582"/>
      <c r="C127" s="582"/>
      <c r="D127" s="582"/>
      <c r="E127" s="582"/>
    </row>
    <row r="128" spans="1:9" ht="23.25" customHeight="1" x14ac:dyDescent="0.2">
      <c r="A128" s="21"/>
      <c r="B128" s="21"/>
      <c r="C128" s="21"/>
    </row>
    <row r="129" spans="1:5" ht="23.25" customHeight="1" x14ac:dyDescent="0.2">
      <c r="A129" s="224"/>
      <c r="B129" s="224"/>
      <c r="C129" s="224"/>
    </row>
    <row r="130" spans="1:5" ht="21" customHeight="1" x14ac:dyDescent="0.25">
      <c r="A130" s="6"/>
    </row>
    <row r="131" spans="1:5" ht="37.5" customHeight="1" x14ac:dyDescent="0.25">
      <c r="A131" s="581" t="s">
        <v>214</v>
      </c>
      <c r="B131" s="581"/>
      <c r="C131" s="581"/>
      <c r="D131" s="581"/>
      <c r="E131" s="581"/>
    </row>
    <row r="133" spans="1:5" ht="49.5" customHeight="1" x14ac:dyDescent="0.2"/>
    <row r="134" spans="1:5" ht="33" customHeight="1" x14ac:dyDescent="0.2"/>
    <row r="171" spans="1:3" ht="16.5" x14ac:dyDescent="0.25">
      <c r="A171" s="7"/>
    </row>
    <row r="172" spans="1:3" ht="16.5" x14ac:dyDescent="0.25">
      <c r="A172" s="6"/>
    </row>
    <row r="173" spans="1:3" ht="16.5" x14ac:dyDescent="0.2">
      <c r="A173" s="2"/>
      <c r="B173" s="34"/>
      <c r="C173" s="2"/>
    </row>
    <row r="174" spans="1:3" ht="16.5" x14ac:dyDescent="0.2">
      <c r="A174" s="685"/>
      <c r="B174" s="621"/>
      <c r="C174" s="3"/>
    </row>
    <row r="175" spans="1:3" ht="16.5" x14ac:dyDescent="0.2">
      <c r="A175" s="685"/>
      <c r="B175" s="621"/>
      <c r="C175" s="3"/>
    </row>
    <row r="176" spans="1:3" ht="16.5" x14ac:dyDescent="0.25">
      <c r="A176" s="36"/>
    </row>
    <row r="204" ht="135.75" customHeight="1" x14ac:dyDescent="0.2"/>
    <row r="210" ht="86.25" customHeight="1" x14ac:dyDescent="0.2"/>
    <row r="212" ht="125.25" customHeight="1" x14ac:dyDescent="0.2"/>
    <row r="214" ht="135.75" customHeight="1" x14ac:dyDescent="0.2"/>
    <row r="216" ht="69.75" customHeight="1" x14ac:dyDescent="0.2"/>
    <row r="229" spans="1:1" ht="16.5" x14ac:dyDescent="0.25">
      <c r="A229" s="6"/>
    </row>
    <row r="230" spans="1:1" ht="16.5" x14ac:dyDescent="0.25">
      <c r="A230" s="7"/>
    </row>
    <row r="231" spans="1:1" ht="16.5" x14ac:dyDescent="0.25">
      <c r="A231" s="6"/>
    </row>
    <row r="232" spans="1:1" ht="16.5" x14ac:dyDescent="0.25">
      <c r="A232" s="23"/>
    </row>
    <row r="233" spans="1:1" ht="16.5" x14ac:dyDescent="0.25">
      <c r="A233" s="23"/>
    </row>
    <row r="234" spans="1:1" ht="16.5" x14ac:dyDescent="0.25">
      <c r="A234" s="23"/>
    </row>
    <row r="235" spans="1:1" ht="16.5" x14ac:dyDescent="0.25">
      <c r="A235" s="23"/>
    </row>
    <row r="236" spans="1:1" ht="16.5" x14ac:dyDescent="0.25">
      <c r="A236" s="23"/>
    </row>
    <row r="237" spans="1:1" ht="16.5" x14ac:dyDescent="0.25">
      <c r="A237" s="23"/>
    </row>
    <row r="238" spans="1:1" ht="16.5" x14ac:dyDescent="0.25">
      <c r="A238" s="23"/>
    </row>
    <row r="239" spans="1:1" ht="16.5" x14ac:dyDescent="0.25">
      <c r="A239" s="23"/>
    </row>
    <row r="240" spans="1:1" ht="16.5" x14ac:dyDescent="0.25">
      <c r="A240" s="23"/>
    </row>
    <row r="241" spans="1:3" ht="16.5" x14ac:dyDescent="0.25">
      <c r="A241" s="23"/>
    </row>
    <row r="242" spans="1:3" ht="16.5" x14ac:dyDescent="0.25">
      <c r="A242" s="23"/>
    </row>
    <row r="243" spans="1:3" ht="16.5" x14ac:dyDescent="0.25">
      <c r="A243" s="23"/>
    </row>
    <row r="244" spans="1:3" ht="16.5" x14ac:dyDescent="0.25">
      <c r="A244" s="23"/>
    </row>
    <row r="245" spans="1:3" ht="16.5" x14ac:dyDescent="0.25">
      <c r="A245" s="23"/>
    </row>
    <row r="246" spans="1:3" ht="16.5" x14ac:dyDescent="0.25">
      <c r="A246" s="23"/>
    </row>
    <row r="247" spans="1:3" ht="16.5" x14ac:dyDescent="0.25">
      <c r="A247" s="23"/>
    </row>
    <row r="248" spans="1:3" ht="16.5" x14ac:dyDescent="0.25">
      <c r="A248" s="23"/>
    </row>
    <row r="249" spans="1:3" ht="16.5" x14ac:dyDescent="0.25">
      <c r="A249" s="23"/>
    </row>
    <row r="250" spans="1:3" ht="16.5" x14ac:dyDescent="0.25">
      <c r="A250" s="23"/>
    </row>
    <row r="251" spans="1:3" ht="16.5" x14ac:dyDescent="0.25">
      <c r="A251" s="23"/>
    </row>
    <row r="252" spans="1:3" ht="16.5" x14ac:dyDescent="0.25">
      <c r="A252" s="23"/>
    </row>
    <row r="253" spans="1:3" ht="16.5" x14ac:dyDescent="0.25">
      <c r="A253" s="23"/>
    </row>
    <row r="254" spans="1:3" ht="16.5" x14ac:dyDescent="0.25">
      <c r="A254" s="23"/>
    </row>
    <row r="255" spans="1:3" ht="16.5" x14ac:dyDescent="0.2">
      <c r="A255" s="2"/>
      <c r="B255" s="34"/>
      <c r="C255" s="2"/>
    </row>
    <row r="256" spans="1:3" ht="16.5" x14ac:dyDescent="0.2">
      <c r="A256" s="613"/>
      <c r="B256" s="591"/>
      <c r="C256" s="3"/>
    </row>
    <row r="257" spans="1:5" ht="16.5" x14ac:dyDescent="0.2">
      <c r="A257" s="613"/>
      <c r="B257" s="591"/>
      <c r="C257" s="3"/>
    </row>
    <row r="258" spans="1:5" ht="16.5" x14ac:dyDescent="0.25">
      <c r="A258" s="44"/>
    </row>
    <row r="259" spans="1:5" ht="16.5" x14ac:dyDescent="0.25">
      <c r="A259" s="36"/>
    </row>
    <row r="260" spans="1:5" ht="17.25" x14ac:dyDescent="0.3">
      <c r="A260" s="8"/>
    </row>
    <row r="261" spans="1:5" ht="16.5" x14ac:dyDescent="0.25">
      <c r="A261" s="45"/>
    </row>
    <row r="262" spans="1:5" ht="17.25" thickBot="1" x14ac:dyDescent="0.3">
      <c r="B262" s="29"/>
    </row>
    <row r="263" spans="1:5" ht="18" thickTop="1" thickBot="1" x14ac:dyDescent="0.25">
      <c r="A263" s="46"/>
      <c r="B263" s="47"/>
      <c r="C263" s="48"/>
      <c r="D263" s="139"/>
      <c r="E263" s="140"/>
    </row>
    <row r="264" spans="1:5" ht="17.25" thickBot="1" x14ac:dyDescent="0.25">
      <c r="A264" s="49"/>
      <c r="B264" s="37"/>
      <c r="C264" s="17"/>
      <c r="D264" s="141"/>
      <c r="E264" s="142"/>
    </row>
    <row r="265" spans="1:5" ht="17.25" thickBot="1" x14ac:dyDescent="0.25">
      <c r="A265" s="13"/>
      <c r="B265" s="12"/>
      <c r="C265" s="12"/>
      <c r="D265" s="143"/>
      <c r="E265" s="144"/>
    </row>
    <row r="266" spans="1:5" ht="16.5" x14ac:dyDescent="0.2">
      <c r="A266" s="13"/>
      <c r="B266" s="12"/>
      <c r="C266" s="30"/>
      <c r="D266" s="143"/>
      <c r="E266" s="144"/>
    </row>
    <row r="267" spans="1:5" ht="17.25" x14ac:dyDescent="0.2">
      <c r="A267" s="50"/>
      <c r="B267" s="12"/>
      <c r="C267" s="12"/>
      <c r="D267" s="143"/>
      <c r="E267" s="144"/>
    </row>
    <row r="268" spans="1:5" ht="17.25" x14ac:dyDescent="0.2">
      <c r="A268" s="50"/>
      <c r="B268" s="12"/>
      <c r="C268" s="12"/>
      <c r="D268" s="143"/>
      <c r="E268" s="144"/>
    </row>
    <row r="269" spans="1:5" ht="16.5" x14ac:dyDescent="0.2">
      <c r="A269" s="15"/>
      <c r="B269" s="12"/>
      <c r="C269" s="12"/>
      <c r="D269" s="143"/>
      <c r="E269" s="144"/>
    </row>
    <row r="270" spans="1:5" ht="16.5" x14ac:dyDescent="0.2">
      <c r="A270" s="15"/>
      <c r="B270" s="12"/>
      <c r="C270" s="12"/>
      <c r="D270" s="143"/>
      <c r="E270" s="144"/>
    </row>
    <row r="271" spans="1:5" ht="16.5" x14ac:dyDescent="0.2">
      <c r="A271" s="15"/>
      <c r="B271" s="12"/>
      <c r="C271" s="12"/>
      <c r="D271" s="143"/>
      <c r="E271" s="144"/>
    </row>
    <row r="272" spans="1:5" ht="16.5" x14ac:dyDescent="0.2">
      <c r="A272" s="15"/>
      <c r="B272" s="12"/>
      <c r="C272" s="12"/>
      <c r="D272" s="143"/>
      <c r="E272" s="144"/>
    </row>
    <row r="273" spans="1:5" ht="16.5" x14ac:dyDescent="0.2">
      <c r="A273" s="15"/>
      <c r="B273" s="12"/>
      <c r="C273" s="623"/>
      <c r="D273" s="600"/>
      <c r="E273" s="679"/>
    </row>
    <row r="274" spans="1:5" ht="16.5" x14ac:dyDescent="0.2">
      <c r="A274" s="15"/>
      <c r="B274" s="12"/>
      <c r="C274" s="623"/>
      <c r="D274" s="600"/>
      <c r="E274" s="679"/>
    </row>
    <row r="275" spans="1:5" ht="16.5" x14ac:dyDescent="0.2">
      <c r="A275" s="18"/>
      <c r="B275" s="12"/>
      <c r="C275" s="623"/>
      <c r="D275" s="600"/>
      <c r="E275" s="679"/>
    </row>
    <row r="276" spans="1:5" ht="17.25" x14ac:dyDescent="0.2">
      <c r="A276" s="50"/>
      <c r="B276" s="12"/>
      <c r="C276" s="12"/>
      <c r="D276" s="143"/>
      <c r="E276" s="144"/>
    </row>
    <row r="277" spans="1:5" ht="16.5" x14ac:dyDescent="0.2">
      <c r="A277" s="15"/>
      <c r="B277" s="12"/>
      <c r="C277" s="12"/>
      <c r="D277" s="143"/>
      <c r="E277" s="144"/>
    </row>
    <row r="278" spans="1:5" ht="16.5" x14ac:dyDescent="0.2">
      <c r="A278" s="15"/>
      <c r="B278" s="12"/>
      <c r="C278" s="12"/>
      <c r="D278" s="143"/>
      <c r="E278" s="144"/>
    </row>
    <row r="279" spans="1:5" ht="16.5" x14ac:dyDescent="0.2">
      <c r="A279" s="15"/>
      <c r="B279" s="12"/>
      <c r="C279" s="12"/>
      <c r="D279" s="143"/>
      <c r="E279" s="144"/>
    </row>
    <row r="280" spans="1:5" ht="16.5" x14ac:dyDescent="0.2">
      <c r="A280" s="15"/>
      <c r="B280" s="12"/>
      <c r="C280" s="12"/>
      <c r="D280" s="143"/>
      <c r="E280" s="144"/>
    </row>
    <row r="281" spans="1:5" ht="16.5" x14ac:dyDescent="0.2">
      <c r="A281" s="15"/>
      <c r="B281" s="12"/>
      <c r="C281" s="12"/>
      <c r="D281" s="143"/>
      <c r="E281" s="144"/>
    </row>
    <row r="282" spans="1:5" ht="16.5" x14ac:dyDescent="0.2">
      <c r="A282" s="15"/>
      <c r="B282" s="12"/>
      <c r="C282" s="12"/>
      <c r="D282" s="143"/>
      <c r="E282" s="144"/>
    </row>
    <row r="283" spans="1:5" ht="16.5" x14ac:dyDescent="0.2">
      <c r="A283" s="15"/>
      <c r="B283" s="12"/>
      <c r="C283" s="12"/>
      <c r="D283" s="143"/>
      <c r="E283" s="144"/>
    </row>
    <row r="284" spans="1:5" ht="16.5" x14ac:dyDescent="0.2">
      <c r="A284" s="15"/>
      <c r="B284" s="12"/>
      <c r="C284" s="12"/>
      <c r="D284" s="143"/>
      <c r="E284" s="144"/>
    </row>
    <row r="285" spans="1:5" ht="16.5" x14ac:dyDescent="0.2">
      <c r="A285" s="15"/>
      <c r="B285" s="12"/>
      <c r="C285" s="12"/>
      <c r="D285" s="143"/>
      <c r="E285" s="144"/>
    </row>
    <row r="286" spans="1:5" ht="17.25" x14ac:dyDescent="0.2">
      <c r="A286" s="50"/>
      <c r="B286" s="38"/>
      <c r="C286" s="38"/>
      <c r="D286" s="145"/>
      <c r="E286" s="146"/>
    </row>
    <row r="287" spans="1:5" ht="17.25" x14ac:dyDescent="0.2">
      <c r="A287" s="50"/>
      <c r="B287" s="38"/>
      <c r="C287" s="38"/>
      <c r="D287" s="145"/>
      <c r="E287" s="146"/>
    </row>
    <row r="288" spans="1:5" ht="16.5" x14ac:dyDescent="0.2">
      <c r="A288" s="13"/>
      <c r="B288" s="12"/>
      <c r="C288" s="12"/>
      <c r="D288" s="143"/>
      <c r="E288" s="144"/>
    </row>
    <row r="289" spans="1:5" ht="16.5" x14ac:dyDescent="0.2">
      <c r="A289" s="15"/>
      <c r="B289" s="12"/>
      <c r="C289" s="12"/>
      <c r="D289" s="143"/>
      <c r="E289" s="144"/>
    </row>
    <row r="290" spans="1:5" ht="16.5" x14ac:dyDescent="0.2">
      <c r="A290" s="15"/>
      <c r="B290" s="12"/>
      <c r="C290" s="12"/>
      <c r="D290" s="143"/>
      <c r="E290" s="144"/>
    </row>
    <row r="291" spans="1:5" ht="16.5" x14ac:dyDescent="0.2">
      <c r="A291" s="15"/>
      <c r="B291" s="12"/>
      <c r="C291" s="12"/>
      <c r="D291" s="143"/>
      <c r="E291" s="144"/>
    </row>
    <row r="292" spans="1:5" ht="16.5" x14ac:dyDescent="0.2">
      <c r="A292" s="15"/>
      <c r="B292" s="12"/>
      <c r="C292" s="12"/>
      <c r="D292" s="143"/>
      <c r="E292" s="144"/>
    </row>
    <row r="293" spans="1:5" ht="16.5" x14ac:dyDescent="0.2">
      <c r="A293" s="15"/>
      <c r="B293" s="12"/>
      <c r="C293" s="12"/>
      <c r="D293" s="143"/>
      <c r="E293" s="144"/>
    </row>
    <row r="294" spans="1:5" ht="16.5" x14ac:dyDescent="0.2">
      <c r="A294" s="15"/>
      <c r="B294" s="12"/>
      <c r="C294" s="12"/>
      <c r="D294" s="143"/>
      <c r="E294" s="144"/>
    </row>
    <row r="295" spans="1:5" ht="16.5" x14ac:dyDescent="0.2">
      <c r="A295" s="15"/>
      <c r="B295" s="12"/>
      <c r="C295" s="12"/>
      <c r="D295" s="143"/>
      <c r="E295" s="144"/>
    </row>
    <row r="296" spans="1:5" ht="17.25" x14ac:dyDescent="0.2">
      <c r="A296" s="50"/>
      <c r="B296" s="38"/>
      <c r="C296" s="38"/>
      <c r="D296" s="145"/>
      <c r="E296" s="146"/>
    </row>
    <row r="297" spans="1:5" ht="16.5" x14ac:dyDescent="0.2">
      <c r="A297" s="13"/>
      <c r="B297" s="12"/>
      <c r="C297" s="12"/>
      <c r="D297" s="143"/>
      <c r="E297" s="144"/>
    </row>
    <row r="298" spans="1:5" ht="16.5" x14ac:dyDescent="0.2">
      <c r="A298" s="13"/>
      <c r="B298" s="12"/>
      <c r="C298" s="12"/>
      <c r="D298" s="143"/>
      <c r="E298" s="144"/>
    </row>
    <row r="299" spans="1:5" ht="135.75" customHeight="1" x14ac:dyDescent="0.2">
      <c r="A299" s="680"/>
      <c r="B299" s="623"/>
      <c r="C299" s="623"/>
      <c r="D299" s="600"/>
      <c r="E299" s="679"/>
    </row>
    <row r="300" spans="1:5" x14ac:dyDescent="0.2">
      <c r="A300" s="680"/>
      <c r="B300" s="623"/>
      <c r="C300" s="623"/>
      <c r="D300" s="600"/>
      <c r="E300" s="679"/>
    </row>
    <row r="301" spans="1:5" ht="16.5" x14ac:dyDescent="0.2">
      <c r="A301" s="15"/>
      <c r="B301" s="12"/>
      <c r="C301" s="12"/>
      <c r="D301" s="143"/>
      <c r="E301" s="144"/>
    </row>
    <row r="302" spans="1:5" ht="16.5" x14ac:dyDescent="0.2">
      <c r="A302" s="15"/>
      <c r="B302" s="12"/>
      <c r="C302" s="12"/>
      <c r="D302" s="143"/>
      <c r="E302" s="144"/>
    </row>
    <row r="303" spans="1:5" ht="16.5" x14ac:dyDescent="0.2">
      <c r="A303" s="15"/>
      <c r="B303" s="12"/>
      <c r="C303" s="12"/>
      <c r="D303" s="143"/>
      <c r="E303" s="144"/>
    </row>
    <row r="304" spans="1:5" ht="16.5" x14ac:dyDescent="0.2">
      <c r="A304" s="15"/>
      <c r="B304" s="12"/>
      <c r="C304" s="12"/>
      <c r="D304" s="143"/>
      <c r="E304" s="144"/>
    </row>
    <row r="305" spans="1:5" ht="86.25" customHeight="1" x14ac:dyDescent="0.2">
      <c r="A305" s="680"/>
      <c r="B305" s="623"/>
      <c r="C305" s="623"/>
      <c r="D305" s="600"/>
      <c r="E305" s="679"/>
    </row>
    <row r="306" spans="1:5" x14ac:dyDescent="0.2">
      <c r="A306" s="680"/>
      <c r="B306" s="623"/>
      <c r="C306" s="623"/>
      <c r="D306" s="600"/>
      <c r="E306" s="679"/>
    </row>
    <row r="307" spans="1:5" ht="125.25" customHeight="1" x14ac:dyDescent="0.2">
      <c r="A307" s="681"/>
      <c r="B307" s="682"/>
      <c r="C307" s="682"/>
      <c r="D307" s="683"/>
      <c r="E307" s="684"/>
    </row>
    <row r="308" spans="1:5" x14ac:dyDescent="0.2">
      <c r="A308" s="681"/>
      <c r="B308" s="682"/>
      <c r="C308" s="682"/>
      <c r="D308" s="683"/>
      <c r="E308" s="684"/>
    </row>
    <row r="309" spans="1:5" ht="135.75" customHeight="1" x14ac:dyDescent="0.2">
      <c r="A309" s="677"/>
      <c r="B309" s="678"/>
      <c r="C309" s="678"/>
      <c r="D309" s="600"/>
      <c r="E309" s="679"/>
    </row>
    <row r="310" spans="1:5" x14ac:dyDescent="0.2">
      <c r="A310" s="677"/>
      <c r="B310" s="678"/>
      <c r="C310" s="678"/>
      <c r="D310" s="600"/>
      <c r="E310" s="679"/>
    </row>
    <row r="311" spans="1:5" ht="16.5" x14ac:dyDescent="0.2">
      <c r="A311" s="13"/>
      <c r="B311" s="14"/>
      <c r="C311" s="14"/>
      <c r="D311" s="143"/>
      <c r="E311" s="144"/>
    </row>
    <row r="312" spans="1:5" ht="16.5" x14ac:dyDescent="0.2">
      <c r="A312" s="15"/>
      <c r="B312" s="12"/>
      <c r="C312" s="12"/>
      <c r="D312" s="143"/>
      <c r="E312" s="144"/>
    </row>
    <row r="313" spans="1:5" ht="16.5" x14ac:dyDescent="0.2">
      <c r="A313" s="15"/>
      <c r="B313" s="12"/>
      <c r="C313" s="12"/>
      <c r="D313" s="143"/>
      <c r="E313" s="144"/>
    </row>
    <row r="314" spans="1:5" ht="17.25" thickBot="1" x14ac:dyDescent="0.25">
      <c r="A314" s="51"/>
      <c r="B314" s="52"/>
      <c r="C314" s="53"/>
      <c r="D314" s="147"/>
      <c r="E314" s="148"/>
    </row>
    <row r="315" spans="1:5" ht="17.25" thickTop="1" x14ac:dyDescent="0.25">
      <c r="A315" s="33"/>
    </row>
    <row r="316" spans="1:5" ht="16.5" x14ac:dyDescent="0.25">
      <c r="A316" s="33"/>
    </row>
    <row r="317" spans="1:5" ht="16.5" x14ac:dyDescent="0.25">
      <c r="A317" s="33"/>
    </row>
    <row r="318" spans="1:5" ht="16.5" x14ac:dyDescent="0.25">
      <c r="A318" s="43"/>
    </row>
    <row r="319" spans="1:5" ht="16.5" x14ac:dyDescent="0.2">
      <c r="A319" s="10"/>
      <c r="B319" s="10"/>
      <c r="C319" s="10"/>
    </row>
    <row r="320" spans="1:5" ht="16.5" x14ac:dyDescent="0.2">
      <c r="A320" s="3"/>
      <c r="B320" s="591"/>
      <c r="C320" s="592"/>
    </row>
    <row r="321" spans="1:3" ht="16.5" x14ac:dyDescent="0.2">
      <c r="A321" s="21"/>
      <c r="B321" s="591"/>
      <c r="C321" s="592"/>
    </row>
    <row r="322" spans="1:3" ht="16.5" x14ac:dyDescent="0.2">
      <c r="A322" s="3"/>
      <c r="B322" s="591"/>
      <c r="C322" s="592"/>
    </row>
    <row r="323" spans="1:3" ht="16.5" x14ac:dyDescent="0.25">
      <c r="A323" s="7"/>
    </row>
    <row r="324" spans="1:3" ht="16.5" x14ac:dyDescent="0.25">
      <c r="A324" s="6"/>
    </row>
    <row r="325" spans="1:3" ht="16.5" x14ac:dyDescent="0.25">
      <c r="A325" s="6"/>
    </row>
    <row r="326" spans="1:3" ht="16.5" x14ac:dyDescent="0.25">
      <c r="A326" s="6"/>
    </row>
    <row r="327" spans="1:3" ht="16.5" x14ac:dyDescent="0.25">
      <c r="A327" s="6"/>
    </row>
    <row r="328" spans="1:3" ht="16.5" x14ac:dyDescent="0.25">
      <c r="A328" s="6"/>
    </row>
    <row r="329" spans="1:3" ht="16.5" x14ac:dyDescent="0.25">
      <c r="A329" s="6"/>
    </row>
    <row r="330" spans="1:3" ht="16.5" x14ac:dyDescent="0.25">
      <c r="A330" s="6"/>
    </row>
    <row r="331" spans="1:3" ht="16.5" x14ac:dyDescent="0.25">
      <c r="A331" s="6"/>
    </row>
    <row r="332" spans="1:3" ht="16.5" x14ac:dyDescent="0.25">
      <c r="A332" s="6"/>
    </row>
    <row r="333" spans="1:3" ht="16.5" x14ac:dyDescent="0.25">
      <c r="A333" s="6"/>
    </row>
    <row r="334" spans="1:3" ht="16.5" x14ac:dyDescent="0.25">
      <c r="A334" s="6"/>
    </row>
    <row r="335" spans="1:3" ht="16.5" x14ac:dyDescent="0.25">
      <c r="A335" s="6"/>
    </row>
    <row r="336" spans="1:3" ht="17.25" x14ac:dyDescent="0.3">
      <c r="A336" s="54"/>
    </row>
    <row r="337" spans="1:3" ht="16.5" x14ac:dyDescent="0.2">
      <c r="A337" s="55"/>
      <c r="B337" s="16"/>
      <c r="C337" s="2"/>
    </row>
    <row r="338" spans="1:3" ht="16.5" x14ac:dyDescent="0.2">
      <c r="A338" s="676"/>
      <c r="B338" s="593"/>
      <c r="C338" s="3"/>
    </row>
    <row r="339" spans="1:3" ht="16.5" x14ac:dyDescent="0.2">
      <c r="A339" s="676"/>
      <c r="B339" s="593"/>
      <c r="C339" s="3"/>
    </row>
    <row r="340" spans="1:3" ht="16.5" x14ac:dyDescent="0.25">
      <c r="A340" s="6"/>
    </row>
    <row r="341" spans="1:3" ht="16.5" x14ac:dyDescent="0.25">
      <c r="A341" s="36"/>
    </row>
    <row r="342" spans="1:3" ht="16.5" x14ac:dyDescent="0.25">
      <c r="A342" s="56"/>
    </row>
    <row r="343" spans="1:3" ht="16.5" x14ac:dyDescent="0.25">
      <c r="A343" s="32"/>
    </row>
    <row r="344" spans="1:3" ht="16.5" x14ac:dyDescent="0.25">
      <c r="A344" s="32"/>
    </row>
    <row r="345" spans="1:3" ht="16.5" x14ac:dyDescent="0.25">
      <c r="A345" s="6"/>
    </row>
    <row r="346" spans="1:3" ht="16.5" x14ac:dyDescent="0.25">
      <c r="A346" s="32"/>
    </row>
    <row r="347" spans="1:3" ht="16.5" x14ac:dyDescent="0.25">
      <c r="A347" s="32"/>
    </row>
    <row r="348" spans="1:3" ht="16.5" x14ac:dyDescent="0.25">
      <c r="A348" s="32"/>
    </row>
    <row r="349" spans="1:3" ht="16.5" x14ac:dyDescent="0.25">
      <c r="A349" s="32"/>
    </row>
    <row r="350" spans="1:3" ht="16.5" x14ac:dyDescent="0.25">
      <c r="A350" s="32"/>
    </row>
    <row r="351" spans="1:3" ht="16.5" x14ac:dyDescent="0.25">
      <c r="A351" s="32"/>
    </row>
    <row r="352" spans="1:3" ht="16.5" x14ac:dyDescent="0.25">
      <c r="A352" s="32"/>
    </row>
    <row r="353" spans="1:1" ht="16.5" x14ac:dyDescent="0.25">
      <c r="A353" s="32"/>
    </row>
    <row r="354" spans="1:1" ht="16.5" x14ac:dyDescent="0.25">
      <c r="A354" s="32"/>
    </row>
    <row r="355" spans="1:1" ht="16.5" x14ac:dyDescent="0.25">
      <c r="A355" s="32"/>
    </row>
    <row r="356" spans="1:1" ht="16.5" x14ac:dyDescent="0.25">
      <c r="A356" s="6"/>
    </row>
    <row r="357" spans="1:1" ht="16.5" x14ac:dyDescent="0.25">
      <c r="A357" s="32"/>
    </row>
    <row r="358" spans="1:1" ht="16.5" x14ac:dyDescent="0.25">
      <c r="A358" s="32"/>
    </row>
    <row r="359" spans="1:1" ht="16.5" x14ac:dyDescent="0.25">
      <c r="A359" s="32"/>
    </row>
    <row r="360" spans="1:1" ht="16.5" x14ac:dyDescent="0.25">
      <c r="A360" s="32"/>
    </row>
    <row r="361" spans="1:1" ht="16.5" x14ac:dyDescent="0.25">
      <c r="A361" s="32"/>
    </row>
    <row r="362" spans="1:1" ht="16.5" x14ac:dyDescent="0.25">
      <c r="A362" s="32"/>
    </row>
    <row r="363" spans="1:1" ht="16.5" x14ac:dyDescent="0.25">
      <c r="A363" s="32"/>
    </row>
    <row r="364" spans="1:1" ht="16.5" x14ac:dyDescent="0.25">
      <c r="A364" s="6"/>
    </row>
    <row r="365" spans="1:1" ht="16.5" x14ac:dyDescent="0.25">
      <c r="A365" s="32"/>
    </row>
    <row r="366" spans="1:1" ht="16.5" x14ac:dyDescent="0.25">
      <c r="A366" s="32"/>
    </row>
    <row r="367" spans="1:1" ht="16.5" x14ac:dyDescent="0.25">
      <c r="A367" s="32"/>
    </row>
    <row r="368" spans="1:1" ht="16.5" x14ac:dyDescent="0.25">
      <c r="A368" s="32"/>
    </row>
    <row r="369" spans="1:1" ht="16.5" x14ac:dyDescent="0.25">
      <c r="A369" s="32"/>
    </row>
    <row r="370" spans="1:1" ht="16.5" x14ac:dyDescent="0.25">
      <c r="A370" s="6"/>
    </row>
    <row r="371" spans="1:1" ht="16.5" x14ac:dyDescent="0.25">
      <c r="A371" s="32"/>
    </row>
    <row r="372" spans="1:1" ht="16.5" x14ac:dyDescent="0.25">
      <c r="A372" s="32"/>
    </row>
    <row r="373" spans="1:1" ht="16.5" x14ac:dyDescent="0.25">
      <c r="A373" s="32"/>
    </row>
    <row r="374" spans="1:1" ht="16.5" x14ac:dyDescent="0.25">
      <c r="A374" s="32"/>
    </row>
    <row r="375" spans="1:1" ht="16.5" x14ac:dyDescent="0.25">
      <c r="A375" s="32"/>
    </row>
    <row r="376" spans="1:1" ht="16.5" x14ac:dyDescent="0.25">
      <c r="A376" s="6"/>
    </row>
    <row r="377" spans="1:1" ht="16.5" x14ac:dyDescent="0.25">
      <c r="A377" s="32"/>
    </row>
    <row r="378" spans="1:1" ht="16.5" x14ac:dyDescent="0.25">
      <c r="A378" s="32"/>
    </row>
    <row r="379" spans="1:1" ht="16.5" x14ac:dyDescent="0.25">
      <c r="A379" s="32"/>
    </row>
    <row r="380" spans="1:1" ht="16.5" x14ac:dyDescent="0.25">
      <c r="A380" s="32"/>
    </row>
    <row r="381" spans="1:1" ht="16.5" x14ac:dyDescent="0.25">
      <c r="A381" s="32"/>
    </row>
    <row r="382" spans="1:1" ht="16.5" x14ac:dyDescent="0.25">
      <c r="A382" s="32"/>
    </row>
    <row r="383" spans="1:1" ht="16.5" x14ac:dyDescent="0.25">
      <c r="A383" s="32"/>
    </row>
    <row r="384" spans="1:1" ht="16.5" x14ac:dyDescent="0.25">
      <c r="A384" s="32"/>
    </row>
    <row r="385" spans="1:1" ht="16.5" x14ac:dyDescent="0.25">
      <c r="A385" s="32"/>
    </row>
    <row r="386" spans="1:1" ht="16.5" x14ac:dyDescent="0.25">
      <c r="A386" s="32"/>
    </row>
    <row r="387" spans="1:1" ht="16.5" x14ac:dyDescent="0.25">
      <c r="A387" s="32"/>
    </row>
    <row r="388" spans="1:1" ht="16.5" x14ac:dyDescent="0.25">
      <c r="A388" s="32"/>
    </row>
    <row r="389" spans="1:1" ht="16.5" x14ac:dyDescent="0.25">
      <c r="A389" s="32"/>
    </row>
    <row r="390" spans="1:1" ht="16.5" x14ac:dyDescent="0.25">
      <c r="A390" s="32"/>
    </row>
    <row r="391" spans="1:1" ht="16.5" x14ac:dyDescent="0.25">
      <c r="A391" s="32"/>
    </row>
    <row r="392" spans="1:1" ht="16.5" x14ac:dyDescent="0.25">
      <c r="A392" s="32"/>
    </row>
    <row r="393" spans="1:1" ht="18.75" x14ac:dyDescent="0.3">
      <c r="A393" s="5"/>
    </row>
    <row r="394" spans="1:1" ht="16.5" x14ac:dyDescent="0.25">
      <c r="A394" s="32"/>
    </row>
    <row r="395" spans="1:1" ht="16.5" x14ac:dyDescent="0.25">
      <c r="A395" s="32"/>
    </row>
    <row r="396" spans="1:1" ht="16.5" x14ac:dyDescent="0.25">
      <c r="A396" s="32"/>
    </row>
    <row r="397" spans="1:1" ht="16.5" x14ac:dyDescent="0.25">
      <c r="A397" s="32"/>
    </row>
    <row r="398" spans="1:1" ht="16.5" x14ac:dyDescent="0.25">
      <c r="A398" s="32"/>
    </row>
    <row r="399" spans="1:1" ht="16.5" x14ac:dyDescent="0.25">
      <c r="A399" s="32"/>
    </row>
    <row r="400" spans="1:1" ht="16.5" x14ac:dyDescent="0.25">
      <c r="A400" s="32"/>
    </row>
    <row r="401" spans="1:1" ht="16.5" x14ac:dyDescent="0.25">
      <c r="A401" s="32"/>
    </row>
    <row r="402" spans="1:1" ht="16.5" x14ac:dyDescent="0.25">
      <c r="A402" s="32"/>
    </row>
    <row r="403" spans="1:1" ht="16.5" x14ac:dyDescent="0.25">
      <c r="A403" s="32"/>
    </row>
    <row r="404" spans="1:1" ht="16.5" x14ac:dyDescent="0.25">
      <c r="A404" s="32"/>
    </row>
    <row r="405" spans="1:1" ht="16.5" x14ac:dyDescent="0.25">
      <c r="A405" s="32"/>
    </row>
    <row r="406" spans="1:1" ht="16.5" x14ac:dyDescent="0.25">
      <c r="A406" s="32"/>
    </row>
    <row r="407" spans="1:1" ht="16.5" x14ac:dyDescent="0.25">
      <c r="A407" s="32"/>
    </row>
    <row r="408" spans="1:1" ht="16.5" x14ac:dyDescent="0.25">
      <c r="A408" s="32"/>
    </row>
    <row r="409" spans="1:1" ht="16.5" x14ac:dyDescent="0.25">
      <c r="A409" s="32"/>
    </row>
    <row r="410" spans="1:1" ht="16.5" x14ac:dyDescent="0.25">
      <c r="A410" s="32"/>
    </row>
    <row r="411" spans="1:1" ht="16.5" x14ac:dyDescent="0.25">
      <c r="A411" s="32"/>
    </row>
    <row r="412" spans="1:1" ht="16.5" x14ac:dyDescent="0.25">
      <c r="A412" s="32"/>
    </row>
    <row r="413" spans="1:1" ht="18.75" x14ac:dyDescent="0.3">
      <c r="A413" s="5"/>
    </row>
    <row r="414" spans="1:1" ht="16.5" x14ac:dyDescent="0.25">
      <c r="A414" s="32"/>
    </row>
    <row r="415" spans="1:1" ht="16.5" x14ac:dyDescent="0.25">
      <c r="A415" s="32"/>
    </row>
    <row r="416" spans="1:1" ht="16.5" x14ac:dyDescent="0.25">
      <c r="A416" s="32"/>
    </row>
    <row r="417" spans="1:1" ht="16.5" x14ac:dyDescent="0.25">
      <c r="A417" s="32"/>
    </row>
    <row r="418" spans="1:1" ht="16.5" x14ac:dyDescent="0.25">
      <c r="A418" s="32"/>
    </row>
    <row r="419" spans="1:1" ht="16.5" x14ac:dyDescent="0.25">
      <c r="A419" s="32"/>
    </row>
    <row r="420" spans="1:1" ht="16.5" x14ac:dyDescent="0.25">
      <c r="A420" s="32"/>
    </row>
    <row r="421" spans="1:1" ht="16.5" x14ac:dyDescent="0.25">
      <c r="A421" s="32"/>
    </row>
    <row r="422" spans="1:1" ht="16.5" x14ac:dyDescent="0.25">
      <c r="A422" s="32"/>
    </row>
    <row r="423" spans="1:1" ht="16.5" x14ac:dyDescent="0.25">
      <c r="A423" s="32"/>
    </row>
    <row r="424" spans="1:1" ht="16.5" x14ac:dyDescent="0.25">
      <c r="A424" s="32"/>
    </row>
    <row r="425" spans="1:1" ht="16.5" x14ac:dyDescent="0.25">
      <c r="A425" s="32"/>
    </row>
    <row r="426" spans="1:1" ht="16.5" x14ac:dyDescent="0.25">
      <c r="A426" s="32"/>
    </row>
    <row r="427" spans="1:1" ht="16.5" x14ac:dyDescent="0.25">
      <c r="A427" s="32"/>
    </row>
    <row r="428" spans="1:1" ht="16.5" x14ac:dyDescent="0.25">
      <c r="A428" s="32"/>
    </row>
    <row r="429" spans="1:1" ht="16.5" x14ac:dyDescent="0.25">
      <c r="A429" s="32"/>
    </row>
    <row r="430" spans="1:1" ht="16.5" x14ac:dyDescent="0.25">
      <c r="A430" s="32"/>
    </row>
    <row r="431" spans="1:1" ht="16.5" x14ac:dyDescent="0.25">
      <c r="A431" s="32"/>
    </row>
    <row r="432" spans="1:1" ht="16.5" x14ac:dyDescent="0.25">
      <c r="A432" s="32"/>
    </row>
    <row r="433" spans="1:1" ht="16.5" x14ac:dyDescent="0.25">
      <c r="A433" s="32"/>
    </row>
    <row r="434" spans="1:1" ht="16.5" x14ac:dyDescent="0.25">
      <c r="A434" s="32"/>
    </row>
    <row r="435" spans="1:1" ht="16.5" x14ac:dyDescent="0.25">
      <c r="A435" s="32"/>
    </row>
    <row r="436" spans="1:1" ht="16.5" x14ac:dyDescent="0.25">
      <c r="A436" s="32"/>
    </row>
    <row r="437" spans="1:1" ht="16.5" x14ac:dyDescent="0.25">
      <c r="A437" s="32"/>
    </row>
    <row r="438" spans="1:1" ht="16.5" x14ac:dyDescent="0.25">
      <c r="A438" s="32"/>
    </row>
    <row r="439" spans="1:1" ht="16.5" x14ac:dyDescent="0.25">
      <c r="A439" s="32"/>
    </row>
    <row r="440" spans="1:1" ht="16.5" x14ac:dyDescent="0.25">
      <c r="A440" s="32"/>
    </row>
    <row r="441" spans="1:1" ht="16.5" x14ac:dyDescent="0.25">
      <c r="A441" s="32"/>
    </row>
    <row r="442" spans="1:1" ht="16.5" x14ac:dyDescent="0.25">
      <c r="A442" s="32"/>
    </row>
    <row r="443" spans="1:1" ht="16.5" x14ac:dyDescent="0.25">
      <c r="A443" s="32"/>
    </row>
    <row r="444" spans="1:1" ht="16.5" x14ac:dyDescent="0.25">
      <c r="A444" s="32"/>
    </row>
    <row r="445" spans="1:1" ht="16.5" x14ac:dyDescent="0.25">
      <c r="A445" s="32"/>
    </row>
    <row r="446" spans="1:1" ht="16.5" x14ac:dyDescent="0.25">
      <c r="A446" s="32"/>
    </row>
    <row r="447" spans="1:1" ht="16.5" x14ac:dyDescent="0.25">
      <c r="A447" s="32"/>
    </row>
    <row r="448" spans="1:1" ht="16.5" x14ac:dyDescent="0.25">
      <c r="A448" s="32"/>
    </row>
    <row r="449" spans="1:9" ht="16.5" x14ac:dyDescent="0.25">
      <c r="A449" s="6"/>
    </row>
    <row r="450" spans="1:9" ht="16.5" x14ac:dyDescent="0.25">
      <c r="A450" s="6"/>
    </row>
    <row r="451" spans="1:9" ht="16.5" x14ac:dyDescent="0.25">
      <c r="A451" s="6"/>
    </row>
    <row r="452" spans="1:9" ht="16.5" x14ac:dyDescent="0.25">
      <c r="A452" s="32"/>
    </row>
    <row r="453" spans="1:9" ht="16.5" x14ac:dyDescent="0.25">
      <c r="A453" s="32"/>
    </row>
    <row r="454" spans="1:9" ht="16.5" x14ac:dyDescent="0.25">
      <c r="A454" s="32"/>
    </row>
    <row r="455" spans="1:9" ht="16.5" x14ac:dyDescent="0.25">
      <c r="A455" s="32"/>
    </row>
    <row r="456" spans="1:9" ht="16.5" x14ac:dyDescent="0.25">
      <c r="A456" s="32"/>
    </row>
    <row r="457" spans="1:9" ht="16.5" x14ac:dyDescent="0.25">
      <c r="A457" s="32"/>
    </row>
    <row r="458" spans="1:9" ht="16.5" x14ac:dyDescent="0.25">
      <c r="A458" s="32"/>
    </row>
    <row r="459" spans="1:9" ht="16.5" x14ac:dyDescent="0.25">
      <c r="A459" s="6"/>
    </row>
    <row r="460" spans="1:9" ht="16.5" x14ac:dyDescent="0.25">
      <c r="A460" s="6"/>
    </row>
    <row r="461" spans="1:9" ht="16.5" x14ac:dyDescent="0.25">
      <c r="A461" s="29"/>
    </row>
    <row r="462" spans="1:9" ht="16.5" x14ac:dyDescent="0.25">
      <c r="A462" s="29"/>
    </row>
    <row r="463" spans="1:9" ht="18.75" x14ac:dyDescent="0.3">
      <c r="A463" s="594"/>
      <c r="B463" s="594"/>
      <c r="C463" s="594"/>
      <c r="D463" s="594"/>
      <c r="E463" s="621"/>
      <c r="F463" s="621"/>
      <c r="G463" s="35"/>
      <c r="H463" s="669"/>
      <c r="I463" s="669"/>
    </row>
    <row r="464" spans="1:9" ht="16.5" customHeight="1" x14ac:dyDescent="0.2">
      <c r="A464" s="592"/>
      <c r="B464" s="592"/>
      <c r="C464" s="592"/>
      <c r="D464" s="592"/>
      <c r="E464" s="621"/>
      <c r="F464" s="621"/>
      <c r="G464" s="35"/>
      <c r="H464" s="669"/>
      <c r="I464" s="669"/>
    </row>
    <row r="465" spans="1:9" ht="16.5" customHeight="1" x14ac:dyDescent="0.2">
      <c r="A465" s="592"/>
      <c r="B465" s="592"/>
      <c r="C465" s="592"/>
      <c r="D465" s="592"/>
      <c r="E465" s="621"/>
      <c r="F465" s="621"/>
      <c r="G465" s="35"/>
      <c r="H465" s="669"/>
      <c r="I465" s="669"/>
    </row>
    <row r="466" spans="1:9" ht="16.5" customHeight="1" x14ac:dyDescent="0.2">
      <c r="A466" s="592"/>
      <c r="B466" s="592"/>
      <c r="C466" s="592"/>
      <c r="D466" s="592"/>
      <c r="E466" s="621"/>
      <c r="F466" s="621"/>
      <c r="G466" s="35"/>
      <c r="H466" s="669"/>
      <c r="I466" s="669"/>
    </row>
    <row r="467" spans="1:9" ht="16.5" customHeight="1" x14ac:dyDescent="0.2">
      <c r="A467" s="592"/>
      <c r="B467" s="592"/>
      <c r="C467" s="592"/>
      <c r="D467" s="592"/>
      <c r="E467" s="672"/>
      <c r="F467" s="672"/>
      <c r="G467" s="11"/>
      <c r="H467" s="669"/>
      <c r="I467" s="669"/>
    </row>
    <row r="468" spans="1:9" ht="16.5" x14ac:dyDescent="0.2">
      <c r="A468" s="592"/>
      <c r="B468" s="592"/>
      <c r="C468" s="592"/>
      <c r="D468" s="592"/>
      <c r="E468" s="628"/>
      <c r="F468" s="628"/>
      <c r="G468" s="1"/>
      <c r="H468" s="669"/>
      <c r="I468" s="669"/>
    </row>
    <row r="469" spans="1:9" ht="34.5" customHeight="1" x14ac:dyDescent="0.2">
      <c r="A469" s="595"/>
      <c r="B469" s="595"/>
      <c r="C469" s="674"/>
      <c r="D469" s="674"/>
      <c r="E469" s="674"/>
      <c r="F469" s="674"/>
      <c r="G469" s="674"/>
      <c r="H469" s="674"/>
      <c r="I469" s="674"/>
    </row>
    <row r="470" spans="1:9" ht="16.5" x14ac:dyDescent="0.2">
      <c r="A470" s="593"/>
      <c r="B470" s="593"/>
      <c r="C470" s="675"/>
      <c r="D470" s="675"/>
      <c r="E470" s="675"/>
      <c r="F470" s="675"/>
      <c r="G470" s="675"/>
      <c r="H470" s="675"/>
      <c r="I470" s="675"/>
    </row>
    <row r="471" spans="1:9" ht="16.5" x14ac:dyDescent="0.2">
      <c r="A471" s="593"/>
      <c r="B471" s="593"/>
      <c r="C471" s="675"/>
      <c r="D471" s="675"/>
      <c r="E471" s="675"/>
      <c r="F471" s="675"/>
      <c r="G471" s="675"/>
      <c r="H471" s="675"/>
      <c r="I471" s="675"/>
    </row>
    <row r="472" spans="1:9" ht="33" customHeight="1" x14ac:dyDescent="0.2">
      <c r="A472" s="593"/>
      <c r="B472" s="593"/>
      <c r="C472" s="675"/>
      <c r="D472" s="675"/>
      <c r="E472" s="675"/>
      <c r="F472" s="675"/>
      <c r="G472" s="675"/>
      <c r="H472" s="675"/>
      <c r="I472" s="675"/>
    </row>
    <row r="473" spans="1:9" ht="33" customHeight="1" x14ac:dyDescent="0.2">
      <c r="A473" s="593"/>
      <c r="B473" s="593"/>
      <c r="C473" s="675"/>
      <c r="D473" s="675"/>
      <c r="E473" s="675"/>
      <c r="F473" s="675"/>
      <c r="G473" s="675"/>
      <c r="H473" s="675"/>
      <c r="I473" s="675"/>
    </row>
    <row r="474" spans="1:9" ht="82.5" customHeight="1" x14ac:dyDescent="0.2">
      <c r="A474" s="593"/>
      <c r="B474" s="593"/>
      <c r="C474" s="675"/>
      <c r="D474" s="675"/>
      <c r="E474" s="675"/>
      <c r="F474" s="675"/>
      <c r="G474" s="675"/>
      <c r="H474" s="675"/>
      <c r="I474" s="675"/>
    </row>
    <row r="475" spans="1:9" ht="33" customHeight="1" x14ac:dyDescent="0.2">
      <c r="A475" s="593"/>
      <c r="B475" s="593"/>
      <c r="C475" s="675"/>
      <c r="D475" s="675"/>
      <c r="E475" s="675"/>
      <c r="F475" s="675"/>
      <c r="G475" s="675"/>
      <c r="H475" s="675"/>
      <c r="I475" s="675"/>
    </row>
    <row r="476" spans="1:9" ht="82.5" customHeight="1" x14ac:dyDescent="0.2">
      <c r="A476" s="593"/>
      <c r="B476" s="593"/>
      <c r="C476" s="675"/>
      <c r="D476" s="675"/>
      <c r="E476" s="675"/>
      <c r="F476" s="675"/>
      <c r="G476" s="675"/>
      <c r="H476" s="675"/>
      <c r="I476" s="675"/>
    </row>
    <row r="477" spans="1:9" ht="33" customHeight="1" x14ac:dyDescent="0.2">
      <c r="A477" s="593"/>
      <c r="B477" s="593"/>
      <c r="C477" s="675"/>
      <c r="D477" s="675"/>
      <c r="E477" s="675"/>
      <c r="F477" s="675"/>
      <c r="G477" s="675"/>
      <c r="H477" s="675"/>
      <c r="I477" s="675"/>
    </row>
    <row r="478" spans="1:9" ht="66" customHeight="1" x14ac:dyDescent="0.2">
      <c r="A478" s="593"/>
      <c r="B478" s="593"/>
      <c r="C478" s="675"/>
      <c r="D478" s="675"/>
      <c r="E478" s="675"/>
      <c r="F478" s="675"/>
      <c r="G478" s="675"/>
      <c r="H478" s="675"/>
      <c r="I478" s="675"/>
    </row>
    <row r="479" spans="1:9" ht="16.5" customHeight="1" x14ac:dyDescent="0.2">
      <c r="A479" s="593"/>
      <c r="B479" s="593"/>
      <c r="C479" s="675"/>
      <c r="D479" s="675"/>
      <c r="E479" s="675"/>
      <c r="F479" s="675"/>
      <c r="G479" s="675"/>
      <c r="H479" s="675"/>
      <c r="I479" s="675"/>
    </row>
    <row r="480" spans="1:9" ht="16.5" customHeight="1" x14ac:dyDescent="0.2">
      <c r="A480" s="593"/>
      <c r="B480" s="593"/>
      <c r="C480" s="674"/>
      <c r="D480" s="674"/>
      <c r="E480" s="674"/>
      <c r="F480" s="674"/>
      <c r="G480" s="674"/>
      <c r="H480" s="674"/>
      <c r="I480" s="674"/>
    </row>
    <row r="481" spans="1:9" ht="16.5" x14ac:dyDescent="0.2">
      <c r="A481" s="592"/>
      <c r="B481" s="592"/>
      <c r="C481" s="674"/>
      <c r="D481" s="674"/>
      <c r="E481" s="674"/>
      <c r="F481" s="674"/>
      <c r="G481" s="674"/>
      <c r="H481" s="674"/>
      <c r="I481" s="674"/>
    </row>
    <row r="482" spans="1:9" ht="33" customHeight="1" x14ac:dyDescent="0.2">
      <c r="A482" s="592"/>
      <c r="B482" s="592"/>
      <c r="C482" s="674"/>
      <c r="D482" s="674"/>
      <c r="E482" s="674"/>
      <c r="F482" s="674"/>
      <c r="G482" s="674"/>
      <c r="H482" s="674"/>
      <c r="I482" s="674"/>
    </row>
    <row r="483" spans="1:9" ht="16.5" customHeight="1" x14ac:dyDescent="0.2">
      <c r="A483" s="592"/>
      <c r="B483" s="592"/>
      <c r="C483" s="674"/>
      <c r="D483" s="674"/>
      <c r="E483" s="674"/>
      <c r="F483" s="674"/>
      <c r="G483" s="674"/>
      <c r="H483" s="674"/>
      <c r="I483" s="674"/>
    </row>
    <row r="484" spans="1:9" ht="33" customHeight="1" x14ac:dyDescent="0.2">
      <c r="A484" s="592"/>
      <c r="B484" s="592"/>
      <c r="C484" s="673"/>
      <c r="D484" s="673"/>
      <c r="E484" s="673"/>
      <c r="F484" s="673"/>
      <c r="G484" s="673"/>
      <c r="H484" s="673"/>
      <c r="I484" s="673"/>
    </row>
    <row r="485" spans="1:9" ht="16.5" customHeight="1" x14ac:dyDescent="0.2">
      <c r="A485" s="592"/>
      <c r="B485" s="592"/>
      <c r="C485" s="673"/>
      <c r="D485" s="673"/>
      <c r="E485" s="673"/>
      <c r="F485" s="673"/>
      <c r="G485" s="673"/>
      <c r="H485" s="673"/>
      <c r="I485" s="673"/>
    </row>
    <row r="486" spans="1:9" ht="33" customHeight="1" x14ac:dyDescent="0.2">
      <c r="A486" s="592"/>
      <c r="B486" s="592"/>
      <c r="C486" s="674"/>
      <c r="D486" s="674"/>
      <c r="E486" s="674"/>
      <c r="F486" s="674"/>
      <c r="G486" s="674"/>
      <c r="H486" s="674"/>
      <c r="I486" s="674"/>
    </row>
    <row r="487" spans="1:9" ht="16.5" customHeight="1" x14ac:dyDescent="0.2">
      <c r="A487" s="592"/>
      <c r="B487" s="592"/>
      <c r="C487" s="673"/>
      <c r="D487" s="673"/>
      <c r="E487" s="673"/>
      <c r="F487" s="673"/>
      <c r="G487" s="673"/>
      <c r="H487" s="673"/>
      <c r="I487" s="673"/>
    </row>
    <row r="488" spans="1:9" ht="33" customHeight="1" x14ac:dyDescent="0.2">
      <c r="A488" s="592"/>
      <c r="B488" s="592"/>
      <c r="C488" s="673"/>
      <c r="D488" s="673"/>
      <c r="E488" s="673"/>
      <c r="F488" s="673"/>
      <c r="G488" s="673"/>
      <c r="H488" s="673"/>
      <c r="I488" s="673"/>
    </row>
    <row r="489" spans="1:9" ht="16.5" customHeight="1" x14ac:dyDescent="0.2">
      <c r="A489" s="592"/>
      <c r="B489" s="592"/>
      <c r="C489" s="675"/>
      <c r="D489" s="675"/>
      <c r="E489" s="675"/>
      <c r="F489" s="675"/>
      <c r="G489" s="675"/>
      <c r="H489" s="675"/>
      <c r="I489" s="675"/>
    </row>
    <row r="490" spans="1:9" ht="33" customHeight="1" x14ac:dyDescent="0.2">
      <c r="A490" s="592"/>
      <c r="B490" s="592"/>
      <c r="C490" s="675"/>
      <c r="D490" s="675"/>
      <c r="E490" s="675"/>
      <c r="F490" s="675"/>
      <c r="G490" s="675"/>
      <c r="H490" s="675"/>
      <c r="I490" s="675"/>
    </row>
    <row r="491" spans="1:9" ht="16.5" x14ac:dyDescent="0.2">
      <c r="A491" s="592"/>
      <c r="B491" s="592"/>
      <c r="C491" s="675"/>
      <c r="D491" s="675"/>
      <c r="E491" s="675"/>
      <c r="F491" s="675"/>
      <c r="G491" s="675"/>
      <c r="H491" s="675"/>
      <c r="I491" s="675"/>
    </row>
    <row r="492" spans="1:9" ht="115.5" customHeight="1" x14ac:dyDescent="0.2">
      <c r="A492" s="592"/>
      <c r="B492" s="592"/>
      <c r="C492" s="675"/>
      <c r="D492" s="675"/>
      <c r="E492" s="675"/>
      <c r="F492" s="675"/>
      <c r="G492" s="675"/>
      <c r="H492" s="675"/>
      <c r="I492" s="675"/>
    </row>
    <row r="493" spans="1:9" ht="33" customHeight="1" x14ac:dyDescent="0.2">
      <c r="A493" s="592"/>
      <c r="B493" s="592"/>
      <c r="C493" s="675"/>
      <c r="D493" s="675"/>
      <c r="E493" s="675"/>
      <c r="F493" s="675"/>
      <c r="G493" s="675"/>
      <c r="H493" s="675"/>
      <c r="I493" s="675"/>
    </row>
    <row r="494" spans="1:9" ht="49.5" customHeight="1" x14ac:dyDescent="0.2">
      <c r="A494" s="592"/>
      <c r="B494" s="592"/>
      <c r="C494" s="675"/>
      <c r="D494" s="675"/>
      <c r="E494" s="675"/>
      <c r="F494" s="675"/>
      <c r="G494" s="675"/>
      <c r="H494" s="675"/>
      <c r="I494" s="675"/>
    </row>
    <row r="495" spans="1:9" ht="33" customHeight="1" x14ac:dyDescent="0.2">
      <c r="A495" s="592"/>
      <c r="B495" s="592"/>
      <c r="C495" s="675"/>
      <c r="D495" s="675"/>
      <c r="E495" s="675"/>
      <c r="F495" s="675"/>
      <c r="G495" s="675"/>
      <c r="H495" s="675"/>
      <c r="I495" s="675"/>
    </row>
    <row r="496" spans="1:9" ht="15" customHeight="1" x14ac:dyDescent="0.2">
      <c r="A496" s="628"/>
      <c r="B496" s="628"/>
      <c r="C496" s="675"/>
      <c r="D496" s="675"/>
      <c r="E496" s="675"/>
      <c r="F496" s="675"/>
      <c r="G496" s="675"/>
      <c r="H496" s="675"/>
      <c r="I496" s="675"/>
    </row>
    <row r="497" spans="1:9" ht="15" x14ac:dyDescent="0.2">
      <c r="A497" s="628"/>
      <c r="B497" s="628"/>
      <c r="C497" s="673"/>
      <c r="D497" s="673"/>
      <c r="E497" s="673"/>
      <c r="F497" s="673"/>
      <c r="G497" s="673"/>
      <c r="H497" s="673"/>
      <c r="I497" s="673"/>
    </row>
    <row r="498" spans="1:9" ht="15" x14ac:dyDescent="0.2">
      <c r="A498" s="628"/>
      <c r="B498" s="628"/>
      <c r="C498" s="673"/>
      <c r="D498" s="673"/>
      <c r="E498" s="673"/>
      <c r="F498" s="673"/>
      <c r="G498" s="673"/>
      <c r="H498" s="673"/>
      <c r="I498" s="673"/>
    </row>
    <row r="499" spans="1:9" ht="15" customHeight="1" x14ac:dyDescent="0.2">
      <c r="A499" s="628"/>
      <c r="B499" s="628"/>
      <c r="C499" s="674"/>
      <c r="D499" s="674"/>
      <c r="E499" s="674"/>
      <c r="F499" s="674"/>
      <c r="G499" s="674"/>
      <c r="H499" s="674"/>
      <c r="I499" s="674"/>
    </row>
    <row r="500" spans="1:9" ht="15" customHeight="1" x14ac:dyDescent="0.2">
      <c r="A500" s="628"/>
      <c r="B500" s="628"/>
      <c r="C500" s="673"/>
      <c r="D500" s="673"/>
      <c r="E500" s="673"/>
      <c r="F500" s="673"/>
      <c r="G500" s="673"/>
      <c r="H500" s="673"/>
      <c r="I500" s="673"/>
    </row>
    <row r="501" spans="1:9" ht="15" customHeight="1" x14ac:dyDescent="0.2">
      <c r="A501" s="628"/>
      <c r="B501" s="628"/>
      <c r="C501" s="673"/>
      <c r="D501" s="673"/>
      <c r="E501" s="673"/>
      <c r="F501" s="673"/>
      <c r="G501" s="673"/>
      <c r="H501" s="673"/>
      <c r="I501" s="673"/>
    </row>
    <row r="502" spans="1:9" ht="15" customHeight="1" x14ac:dyDescent="0.2">
      <c r="A502" s="628"/>
      <c r="B502" s="628"/>
      <c r="C502" s="675"/>
      <c r="D502" s="675"/>
      <c r="E502" s="675"/>
      <c r="F502" s="675"/>
      <c r="G502" s="675"/>
      <c r="H502" s="675"/>
      <c r="I502" s="675"/>
    </row>
    <row r="503" spans="1:9" ht="15" customHeight="1" x14ac:dyDescent="0.2">
      <c r="A503" s="628"/>
      <c r="B503" s="628"/>
      <c r="C503" s="675"/>
      <c r="D503" s="675"/>
      <c r="E503" s="675"/>
      <c r="F503" s="675"/>
      <c r="G503" s="675"/>
      <c r="H503" s="675"/>
      <c r="I503" s="675"/>
    </row>
    <row r="504" spans="1:9" ht="15" customHeight="1" x14ac:dyDescent="0.2">
      <c r="A504" s="628"/>
      <c r="B504" s="628"/>
      <c r="C504" s="675"/>
      <c r="D504" s="675"/>
      <c r="E504" s="675"/>
      <c r="F504" s="675"/>
      <c r="G504" s="675"/>
      <c r="H504" s="675"/>
      <c r="I504" s="675"/>
    </row>
    <row r="505" spans="1:9" ht="15" customHeight="1" x14ac:dyDescent="0.2">
      <c r="A505" s="628"/>
      <c r="B505" s="628"/>
      <c r="C505" s="673"/>
      <c r="D505" s="673"/>
      <c r="E505" s="673"/>
      <c r="F505" s="673"/>
      <c r="G505" s="673"/>
      <c r="H505" s="673"/>
      <c r="I505" s="673"/>
    </row>
    <row r="506" spans="1:9" ht="33" customHeight="1" x14ac:dyDescent="0.2">
      <c r="A506" s="593"/>
      <c r="B506" s="593"/>
      <c r="C506" s="593"/>
      <c r="D506" s="593"/>
      <c r="E506" s="593"/>
      <c r="F506" s="593"/>
      <c r="G506" s="593"/>
      <c r="H506" s="593"/>
      <c r="I506" s="669"/>
    </row>
    <row r="507" spans="1:9" ht="33" customHeight="1" x14ac:dyDescent="0.2">
      <c r="A507" s="593"/>
      <c r="B507" s="593"/>
      <c r="C507" s="593"/>
      <c r="D507" s="593"/>
      <c r="E507" s="593"/>
      <c r="F507" s="593"/>
      <c r="G507" s="593"/>
      <c r="H507" s="593"/>
      <c r="I507" s="669"/>
    </row>
    <row r="508" spans="1:9" ht="15.75" customHeight="1" x14ac:dyDescent="0.2">
      <c r="A508" s="670"/>
      <c r="B508" s="670"/>
      <c r="C508" s="670"/>
      <c r="D508" s="670"/>
      <c r="E508" s="670"/>
      <c r="F508" s="670"/>
      <c r="G508" s="670"/>
      <c r="H508" s="670"/>
      <c r="I508" s="669"/>
    </row>
    <row r="509" spans="1:9" ht="15.75" x14ac:dyDescent="0.2">
      <c r="A509" s="670"/>
      <c r="B509" s="670"/>
      <c r="C509" s="670"/>
      <c r="D509" s="670"/>
      <c r="E509" s="670"/>
      <c r="F509" s="670"/>
      <c r="G509" s="670"/>
      <c r="H509" s="670"/>
      <c r="I509" s="669"/>
    </row>
    <row r="510" spans="1:9" ht="17.25" customHeight="1" x14ac:dyDescent="0.2">
      <c r="A510" s="594"/>
      <c r="B510" s="594"/>
      <c r="C510" s="594"/>
      <c r="D510" s="594"/>
      <c r="E510" s="621"/>
      <c r="F510" s="621"/>
      <c r="G510" s="621"/>
      <c r="H510" s="621"/>
      <c r="I510" s="669"/>
    </row>
    <row r="511" spans="1:9" ht="16.5" x14ac:dyDescent="0.2">
      <c r="A511" s="592"/>
      <c r="B511" s="592"/>
      <c r="C511" s="592"/>
      <c r="D511" s="592"/>
      <c r="E511" s="621"/>
      <c r="F511" s="621"/>
      <c r="G511" s="621"/>
      <c r="H511" s="621"/>
      <c r="I511" s="669"/>
    </row>
    <row r="512" spans="1:9" ht="16.5" customHeight="1" x14ac:dyDescent="0.2">
      <c r="A512" s="592"/>
      <c r="B512" s="592"/>
      <c r="C512" s="592"/>
      <c r="D512" s="592"/>
      <c r="E512" s="621"/>
      <c r="F512" s="621"/>
      <c r="G512" s="621"/>
      <c r="H512" s="621"/>
      <c r="I512" s="669"/>
    </row>
    <row r="513" spans="1:9" ht="49.5" customHeight="1" x14ac:dyDescent="0.2">
      <c r="A513" s="592"/>
      <c r="B513" s="592"/>
      <c r="C513" s="592"/>
      <c r="D513" s="592"/>
      <c r="E513" s="621"/>
      <c r="F513" s="621"/>
      <c r="G513" s="621"/>
      <c r="H513" s="621"/>
      <c r="I513" s="669"/>
    </row>
    <row r="514" spans="1:9" ht="33" customHeight="1" x14ac:dyDescent="0.2">
      <c r="A514" s="592"/>
      <c r="B514" s="592"/>
      <c r="C514" s="592"/>
      <c r="D514" s="592"/>
      <c r="E514" s="621"/>
      <c r="F514" s="621"/>
      <c r="G514" s="621"/>
      <c r="H514" s="621"/>
      <c r="I514" s="669"/>
    </row>
    <row r="515" spans="1:9" ht="33" customHeight="1" x14ac:dyDescent="0.2">
      <c r="A515" s="592"/>
      <c r="B515" s="592"/>
      <c r="C515" s="592"/>
      <c r="D515" s="592"/>
      <c r="E515" s="621"/>
      <c r="F515" s="621"/>
      <c r="G515" s="621"/>
      <c r="H515" s="621"/>
      <c r="I515" s="669"/>
    </row>
    <row r="516" spans="1:9" ht="16.5" x14ac:dyDescent="0.2">
      <c r="A516" s="592"/>
      <c r="B516" s="592"/>
      <c r="C516" s="592"/>
      <c r="D516" s="592"/>
      <c r="E516" s="621"/>
      <c r="F516" s="621"/>
      <c r="G516" s="621"/>
      <c r="H516" s="621"/>
      <c r="I516" s="669"/>
    </row>
    <row r="517" spans="1:9" ht="33" customHeight="1" x14ac:dyDescent="0.2">
      <c r="A517" s="592"/>
      <c r="B517" s="592"/>
      <c r="C517" s="592"/>
      <c r="D517" s="592"/>
      <c r="E517" s="621"/>
      <c r="F517" s="621"/>
      <c r="G517" s="621"/>
      <c r="H517" s="621"/>
      <c r="I517" s="669"/>
    </row>
    <row r="518" spans="1:9" ht="17.25" x14ac:dyDescent="0.2">
      <c r="A518" s="594"/>
      <c r="B518" s="594"/>
      <c r="C518" s="594"/>
      <c r="D518" s="594"/>
      <c r="E518" s="621"/>
      <c r="F518" s="621"/>
      <c r="G518" s="621"/>
      <c r="H518" s="621"/>
      <c r="I518" s="669"/>
    </row>
    <row r="519" spans="1:9" ht="18.75" x14ac:dyDescent="0.3">
      <c r="A519" s="594"/>
      <c r="B519" s="594"/>
      <c r="C519" s="594"/>
      <c r="D519" s="594"/>
      <c r="E519" s="621"/>
      <c r="F519" s="621"/>
      <c r="G519" s="621"/>
      <c r="H519" s="621"/>
      <c r="I519" s="58"/>
    </row>
    <row r="520" spans="1:9" ht="16.5" x14ac:dyDescent="0.2">
      <c r="A520" s="592"/>
      <c r="B520" s="592"/>
      <c r="C520" s="592"/>
      <c r="D520" s="592"/>
      <c r="E520" s="671"/>
      <c r="F520" s="671"/>
      <c r="G520" s="671"/>
      <c r="H520" s="671"/>
      <c r="I520" s="669"/>
    </row>
    <row r="521" spans="1:9" ht="16.5" customHeight="1" x14ac:dyDescent="0.2">
      <c r="A521" s="592"/>
      <c r="B521" s="592"/>
      <c r="C521" s="592"/>
      <c r="D521" s="592"/>
      <c r="E521" s="671"/>
      <c r="F521" s="671"/>
      <c r="G521" s="671"/>
      <c r="H521" s="671"/>
      <c r="I521" s="669"/>
    </row>
    <row r="522" spans="1:9" ht="16.5" customHeight="1" x14ac:dyDescent="0.2">
      <c r="A522" s="592"/>
      <c r="B522" s="592"/>
      <c r="C522" s="592"/>
      <c r="D522" s="592"/>
      <c r="E522" s="671"/>
      <c r="F522" s="671"/>
      <c r="G522" s="671"/>
      <c r="H522" s="671"/>
      <c r="I522" s="669"/>
    </row>
    <row r="523" spans="1:9" ht="33" customHeight="1" x14ac:dyDescent="0.2">
      <c r="A523" s="592"/>
      <c r="B523" s="592"/>
      <c r="C523" s="592"/>
      <c r="D523" s="592"/>
      <c r="E523" s="671"/>
      <c r="F523" s="671"/>
      <c r="G523" s="671"/>
      <c r="H523" s="671"/>
      <c r="I523" s="669"/>
    </row>
    <row r="524" spans="1:9" ht="16.5" customHeight="1" x14ac:dyDescent="0.2">
      <c r="A524" s="592"/>
      <c r="B524" s="592"/>
      <c r="C524" s="592"/>
      <c r="D524" s="592"/>
      <c r="E524" s="671"/>
      <c r="F524" s="671"/>
      <c r="G524" s="671"/>
      <c r="H524" s="671"/>
      <c r="I524" s="669"/>
    </row>
    <row r="525" spans="1:9" ht="16.5" customHeight="1" x14ac:dyDescent="0.2">
      <c r="A525" s="592"/>
      <c r="B525" s="592"/>
      <c r="C525" s="592"/>
      <c r="D525" s="592"/>
      <c r="E525" s="671"/>
      <c r="F525" s="671"/>
      <c r="G525" s="671"/>
      <c r="H525" s="671"/>
      <c r="I525" s="669"/>
    </row>
    <row r="526" spans="1:9" ht="16.5" customHeight="1" x14ac:dyDescent="0.2">
      <c r="A526" s="592"/>
      <c r="B526" s="592"/>
      <c r="C526" s="592"/>
      <c r="D526" s="592"/>
      <c r="E526" s="671"/>
      <c r="F526" s="671"/>
      <c r="G526" s="671"/>
      <c r="H526" s="671"/>
      <c r="I526" s="669"/>
    </row>
    <row r="527" spans="1:9" ht="16.5" customHeight="1" x14ac:dyDescent="0.2">
      <c r="A527" s="592"/>
      <c r="B527" s="592"/>
      <c r="C527" s="592"/>
      <c r="D527" s="592"/>
      <c r="E527" s="671"/>
      <c r="F527" s="671"/>
      <c r="G527" s="671"/>
      <c r="H527" s="671"/>
      <c r="I527" s="669"/>
    </row>
    <row r="528" spans="1:9" ht="16.5" customHeight="1" x14ac:dyDescent="0.2">
      <c r="A528" s="592"/>
      <c r="B528" s="592"/>
      <c r="C528" s="592"/>
      <c r="D528" s="592"/>
      <c r="E528" s="671"/>
      <c r="F528" s="671"/>
      <c r="G528" s="671"/>
      <c r="H528" s="671"/>
      <c r="I528" s="669"/>
    </row>
    <row r="529" spans="1:9" ht="16.5" x14ac:dyDescent="0.2">
      <c r="A529" s="592"/>
      <c r="B529" s="592"/>
      <c r="C529" s="592"/>
      <c r="D529" s="592"/>
      <c r="E529" s="671"/>
      <c r="F529" s="671"/>
      <c r="G529" s="671"/>
      <c r="H529" s="671"/>
      <c r="I529" s="669"/>
    </row>
    <row r="530" spans="1:9" ht="33" customHeight="1" x14ac:dyDescent="0.2">
      <c r="A530" s="592"/>
      <c r="B530" s="592"/>
      <c r="C530" s="592"/>
      <c r="D530" s="592"/>
      <c r="E530" s="628"/>
      <c r="F530" s="628"/>
      <c r="G530" s="628"/>
      <c r="H530" s="628"/>
      <c r="I530" s="669"/>
    </row>
    <row r="531" spans="1:9" x14ac:dyDescent="0.2">
      <c r="A531" s="611"/>
      <c r="B531" s="611"/>
      <c r="C531" s="611"/>
      <c r="D531" s="611"/>
      <c r="E531" s="611"/>
      <c r="F531" s="611"/>
      <c r="G531" s="611"/>
      <c r="H531" s="611"/>
      <c r="I531" s="669"/>
    </row>
    <row r="532" spans="1:9" x14ac:dyDescent="0.2">
      <c r="A532" s="611"/>
      <c r="B532" s="611"/>
      <c r="C532" s="611"/>
      <c r="D532" s="611"/>
      <c r="E532" s="611"/>
      <c r="F532" s="611"/>
      <c r="G532" s="611"/>
      <c r="H532" s="611"/>
      <c r="I532" s="669"/>
    </row>
    <row r="533" spans="1:9" ht="33.75" customHeight="1" x14ac:dyDescent="0.2">
      <c r="A533" s="595"/>
      <c r="B533" s="595"/>
      <c r="C533" s="595"/>
      <c r="D533" s="595"/>
      <c r="E533" s="621"/>
      <c r="F533" s="621"/>
      <c r="G533" s="621"/>
      <c r="H533" s="621"/>
      <c r="I533" s="669"/>
    </row>
    <row r="534" spans="1:9" ht="16.5" x14ac:dyDescent="0.2">
      <c r="A534" s="593"/>
      <c r="B534" s="593"/>
      <c r="C534" s="593"/>
      <c r="D534" s="593"/>
      <c r="E534" s="671"/>
      <c r="F534" s="671"/>
      <c r="G534" s="671"/>
      <c r="H534" s="671"/>
      <c r="I534" s="669"/>
    </row>
    <row r="535" spans="1:9" ht="16.5" x14ac:dyDescent="0.2">
      <c r="A535" s="593"/>
      <c r="B535" s="593"/>
      <c r="C535" s="593"/>
      <c r="D535" s="593"/>
      <c r="E535" s="621"/>
      <c r="F535" s="621"/>
      <c r="G535" s="621"/>
      <c r="H535" s="621"/>
      <c r="I535" s="669"/>
    </row>
    <row r="536" spans="1:9" ht="16.5" customHeight="1" x14ac:dyDescent="0.2">
      <c r="A536" s="593"/>
      <c r="B536" s="593"/>
      <c r="C536" s="593"/>
      <c r="D536" s="593"/>
      <c r="E536" s="628"/>
      <c r="F536" s="628"/>
      <c r="G536" s="628"/>
      <c r="H536" s="628"/>
      <c r="I536" s="669"/>
    </row>
    <row r="537" spans="1:9" ht="16.5" customHeight="1" x14ac:dyDescent="0.2">
      <c r="A537" s="593"/>
      <c r="B537" s="593"/>
      <c r="C537" s="593"/>
      <c r="D537" s="593"/>
      <c r="E537" s="628"/>
      <c r="F537" s="628"/>
      <c r="G537" s="628"/>
      <c r="H537" s="628"/>
      <c r="I537" s="669"/>
    </row>
    <row r="538" spans="1:9" ht="16.5" customHeight="1" x14ac:dyDescent="0.2">
      <c r="A538" s="593"/>
      <c r="B538" s="593"/>
      <c r="C538" s="593"/>
      <c r="D538" s="593"/>
      <c r="E538" s="628"/>
      <c r="F538" s="628"/>
      <c r="G538" s="628"/>
      <c r="H538" s="628"/>
      <c r="I538" s="669"/>
    </row>
    <row r="539" spans="1:9" ht="16.5" customHeight="1" x14ac:dyDescent="0.2">
      <c r="A539" s="593"/>
      <c r="B539" s="593"/>
      <c r="C539" s="593"/>
      <c r="D539" s="593"/>
      <c r="E539" s="628"/>
      <c r="F539" s="628"/>
      <c r="G539" s="628"/>
      <c r="H539" s="628"/>
      <c r="I539" s="669"/>
    </row>
    <row r="540" spans="1:9" ht="16.5" x14ac:dyDescent="0.2">
      <c r="A540" s="593"/>
      <c r="B540" s="593"/>
      <c r="C540" s="593"/>
      <c r="D540" s="593"/>
      <c r="E540" s="628"/>
      <c r="F540" s="628"/>
      <c r="G540" s="628"/>
      <c r="H540" s="628"/>
      <c r="I540" s="669"/>
    </row>
    <row r="541" spans="1:9" ht="18.75" x14ac:dyDescent="0.3">
      <c r="A541" s="57"/>
      <c r="B541" s="621"/>
      <c r="C541" s="621"/>
      <c r="D541" s="621"/>
      <c r="E541" s="621"/>
      <c r="F541" s="621"/>
      <c r="G541" s="621"/>
      <c r="H541" s="621"/>
      <c r="I541" s="58"/>
    </row>
    <row r="542" spans="1:9" ht="16.5" x14ac:dyDescent="0.2">
      <c r="A542" s="16"/>
      <c r="B542" s="673"/>
      <c r="C542" s="673"/>
      <c r="D542" s="673"/>
      <c r="E542" s="673"/>
      <c r="F542" s="673"/>
      <c r="G542" s="673"/>
      <c r="H542" s="673"/>
      <c r="I542" s="669"/>
    </row>
    <row r="543" spans="1:9" ht="16.5" x14ac:dyDescent="0.2">
      <c r="A543" s="16"/>
      <c r="B543" s="673"/>
      <c r="C543" s="673"/>
      <c r="D543" s="673"/>
      <c r="E543" s="673"/>
      <c r="F543" s="673"/>
      <c r="G543" s="673"/>
      <c r="H543" s="673"/>
      <c r="I543" s="669"/>
    </row>
    <row r="544" spans="1:9" ht="16.5" x14ac:dyDescent="0.2">
      <c r="A544" s="16"/>
      <c r="B544" s="673"/>
      <c r="C544" s="673"/>
      <c r="D544" s="673"/>
      <c r="E544" s="673"/>
      <c r="F544" s="673"/>
      <c r="G544" s="673"/>
      <c r="H544" s="673"/>
      <c r="I544" s="669"/>
    </row>
    <row r="545" spans="1:9" ht="16.5" x14ac:dyDescent="0.2">
      <c r="A545" s="16"/>
      <c r="B545" s="674"/>
      <c r="C545" s="674"/>
      <c r="D545" s="674"/>
      <c r="E545" s="674"/>
      <c r="F545" s="673"/>
      <c r="G545" s="673"/>
      <c r="H545" s="673"/>
      <c r="I545" s="669"/>
    </row>
    <row r="546" spans="1:9" ht="16.5" x14ac:dyDescent="0.2">
      <c r="A546" s="21"/>
      <c r="B546" s="674"/>
      <c r="C546" s="674"/>
      <c r="D546" s="674"/>
      <c r="E546" s="674"/>
      <c r="F546" s="673"/>
      <c r="G546" s="673"/>
      <c r="H546" s="673"/>
      <c r="I546" s="669"/>
    </row>
    <row r="547" spans="1:9" ht="16.5" x14ac:dyDescent="0.2">
      <c r="A547" s="21"/>
      <c r="B547" s="674"/>
      <c r="C547" s="674"/>
      <c r="D547" s="674"/>
      <c r="E547" s="674"/>
      <c r="F547" s="673"/>
      <c r="G547" s="673"/>
      <c r="H547" s="673"/>
      <c r="I547" s="669"/>
    </row>
    <row r="548" spans="1:9" ht="15" customHeight="1" x14ac:dyDescent="0.2">
      <c r="A548" s="1"/>
      <c r="B548" s="674"/>
      <c r="C548" s="674"/>
      <c r="D548" s="674"/>
      <c r="E548" s="674"/>
      <c r="F548" s="673"/>
      <c r="G548" s="673"/>
      <c r="H548" s="673"/>
      <c r="I548" s="669"/>
    </row>
    <row r="549" spans="1:9" ht="15" customHeight="1" x14ac:dyDescent="0.2">
      <c r="A549" s="1"/>
      <c r="B549" s="674"/>
      <c r="C549" s="674"/>
      <c r="D549" s="674"/>
      <c r="E549" s="674"/>
      <c r="F549" s="673"/>
      <c r="G549" s="673"/>
      <c r="H549" s="673"/>
      <c r="I549" s="669"/>
    </row>
    <row r="550" spans="1:9" ht="15" customHeight="1" x14ac:dyDescent="0.2">
      <c r="A550" s="1"/>
      <c r="B550" s="674"/>
      <c r="C550" s="674"/>
      <c r="D550" s="674"/>
      <c r="E550" s="674"/>
      <c r="F550" s="673"/>
      <c r="G550" s="673"/>
      <c r="H550" s="673"/>
      <c r="I550" s="669"/>
    </row>
    <row r="551" spans="1:9" ht="15" customHeight="1" x14ac:dyDescent="0.2">
      <c r="A551" s="1"/>
      <c r="B551" s="674"/>
      <c r="C551" s="674"/>
      <c r="D551" s="674"/>
      <c r="E551" s="674"/>
      <c r="F551" s="673"/>
      <c r="G551" s="673"/>
      <c r="H551" s="673"/>
      <c r="I551" s="669"/>
    </row>
    <row r="552" spans="1:9" ht="15" customHeight="1" x14ac:dyDescent="0.2">
      <c r="A552" s="1"/>
      <c r="B552" s="674"/>
      <c r="C552" s="674"/>
      <c r="D552" s="674"/>
      <c r="E552" s="674"/>
      <c r="F552" s="673"/>
      <c r="G552" s="673"/>
      <c r="H552" s="673"/>
      <c r="I552" s="669"/>
    </row>
    <row r="553" spans="1:9" ht="15" customHeight="1" x14ac:dyDescent="0.2">
      <c r="A553" s="1"/>
      <c r="B553" s="674"/>
      <c r="C553" s="674"/>
      <c r="D553" s="674"/>
      <c r="E553" s="674"/>
      <c r="F553" s="673"/>
      <c r="G553" s="673"/>
      <c r="H553" s="673"/>
      <c r="I553" s="669"/>
    </row>
    <row r="554" spans="1:9" ht="15" customHeight="1" x14ac:dyDescent="0.2">
      <c r="A554" s="1"/>
      <c r="B554" s="674"/>
      <c r="C554" s="674"/>
      <c r="D554" s="674"/>
      <c r="E554" s="674"/>
      <c r="F554" s="673"/>
      <c r="G554" s="673"/>
      <c r="H554" s="673"/>
      <c r="I554" s="669"/>
    </row>
    <row r="555" spans="1:9" ht="15" customHeight="1" x14ac:dyDescent="0.2">
      <c r="A555" s="1"/>
      <c r="B555" s="674"/>
      <c r="C555" s="674"/>
      <c r="D555" s="674"/>
      <c r="E555" s="674"/>
      <c r="F555" s="673"/>
      <c r="G555" s="673"/>
      <c r="H555" s="673"/>
      <c r="I555" s="669"/>
    </row>
    <row r="556" spans="1:9" ht="15" x14ac:dyDescent="0.2">
      <c r="A556" s="1"/>
      <c r="B556" s="673"/>
      <c r="C556" s="673"/>
      <c r="D556" s="673"/>
      <c r="E556" s="673"/>
      <c r="F556" s="674"/>
      <c r="G556" s="674"/>
      <c r="H556" s="674"/>
      <c r="I556" s="669"/>
    </row>
    <row r="557" spans="1:9" ht="15" customHeight="1" x14ac:dyDescent="0.2">
      <c r="A557" s="1"/>
      <c r="B557" s="674"/>
      <c r="C557" s="674"/>
      <c r="D557" s="674"/>
      <c r="E557" s="674"/>
      <c r="F557" s="628"/>
      <c r="G557" s="628"/>
      <c r="H557" s="628"/>
      <c r="I557" s="669"/>
    </row>
    <row r="558" spans="1:9" ht="18.75" x14ac:dyDescent="0.3">
      <c r="A558" s="613"/>
      <c r="B558" s="613"/>
      <c r="C558" s="613"/>
      <c r="D558" s="613"/>
      <c r="E558" s="613"/>
      <c r="F558" s="613"/>
      <c r="G558" s="613"/>
      <c r="H558" s="613"/>
      <c r="I558" s="58"/>
    </row>
    <row r="559" spans="1:9" ht="18.75" x14ac:dyDescent="0.3">
      <c r="A559" s="593"/>
      <c r="B559" s="593"/>
      <c r="C559" s="593"/>
      <c r="D559" s="593"/>
      <c r="E559" s="621"/>
      <c r="F559" s="621"/>
      <c r="G559" s="621"/>
      <c r="H559" s="621"/>
      <c r="I559" s="58"/>
    </row>
    <row r="560" spans="1:9" ht="17.25" customHeight="1" x14ac:dyDescent="0.2">
      <c r="A560" s="595"/>
      <c r="B560" s="595"/>
      <c r="C560" s="595"/>
      <c r="D560" s="595"/>
      <c r="E560" s="621"/>
      <c r="F560" s="621"/>
      <c r="G560" s="621"/>
      <c r="H560" s="621"/>
      <c r="I560" s="669"/>
    </row>
    <row r="561" spans="1:9" ht="16.5" customHeight="1" x14ac:dyDescent="0.2">
      <c r="A561" s="592"/>
      <c r="B561" s="592"/>
      <c r="C561" s="592"/>
      <c r="D561" s="592"/>
      <c r="E561" s="671"/>
      <c r="F561" s="671"/>
      <c r="G561" s="671"/>
      <c r="H561" s="671"/>
      <c r="I561" s="669"/>
    </row>
    <row r="562" spans="1:9" ht="16.5" customHeight="1" x14ac:dyDescent="0.2">
      <c r="A562" s="592"/>
      <c r="B562" s="592"/>
      <c r="C562" s="592"/>
      <c r="D562" s="592"/>
      <c r="E562" s="671"/>
      <c r="F562" s="671"/>
      <c r="G562" s="671"/>
      <c r="H562" s="671"/>
      <c r="I562" s="669"/>
    </row>
    <row r="563" spans="1:9" ht="16.5" customHeight="1" x14ac:dyDescent="0.2">
      <c r="A563" s="592"/>
      <c r="B563" s="592"/>
      <c r="C563" s="592"/>
      <c r="D563" s="592"/>
      <c r="E563" s="671"/>
      <c r="F563" s="671"/>
      <c r="G563" s="671"/>
      <c r="H563" s="671"/>
      <c r="I563" s="669"/>
    </row>
    <row r="564" spans="1:9" ht="33" customHeight="1" x14ac:dyDescent="0.2">
      <c r="A564" s="592"/>
      <c r="B564" s="592"/>
      <c r="C564" s="592"/>
      <c r="D564" s="592"/>
      <c r="E564" s="671"/>
      <c r="F564" s="671"/>
      <c r="G564" s="671"/>
      <c r="H564" s="671"/>
      <c r="I564" s="669"/>
    </row>
    <row r="565" spans="1:9" ht="16.5" customHeight="1" x14ac:dyDescent="0.2">
      <c r="A565" s="592"/>
      <c r="B565" s="592"/>
      <c r="C565" s="592"/>
      <c r="D565" s="592"/>
      <c r="E565" s="671"/>
      <c r="F565" s="671"/>
      <c r="G565" s="671"/>
      <c r="H565" s="671"/>
      <c r="I565" s="669"/>
    </row>
    <row r="566" spans="1:9" ht="16.5" customHeight="1" x14ac:dyDescent="0.2">
      <c r="A566" s="592"/>
      <c r="B566" s="592"/>
      <c r="C566" s="592"/>
      <c r="D566" s="592"/>
      <c r="E566" s="671"/>
      <c r="F566" s="671"/>
      <c r="G566" s="671"/>
      <c r="H566" s="671"/>
      <c r="I566" s="669"/>
    </row>
    <row r="567" spans="1:9" ht="16.5" customHeight="1" x14ac:dyDescent="0.2">
      <c r="A567" s="592"/>
      <c r="B567" s="592"/>
      <c r="C567" s="592"/>
      <c r="D567" s="592"/>
      <c r="E567" s="671"/>
      <c r="F567" s="671"/>
      <c r="G567" s="671"/>
      <c r="H567" s="671"/>
      <c r="I567" s="669"/>
    </row>
    <row r="568" spans="1:9" ht="16.5" customHeight="1" x14ac:dyDescent="0.2">
      <c r="A568" s="592"/>
      <c r="B568" s="592"/>
      <c r="C568" s="592"/>
      <c r="D568" s="592"/>
      <c r="E568" s="671"/>
      <c r="F568" s="671"/>
      <c r="G568" s="671"/>
      <c r="H568" s="671"/>
      <c r="I568" s="669"/>
    </row>
    <row r="569" spans="1:9" ht="49.5" customHeight="1" x14ac:dyDescent="0.2">
      <c r="A569" s="593"/>
      <c r="B569" s="593"/>
      <c r="C569" s="593"/>
      <c r="D569" s="593"/>
      <c r="E569" s="593"/>
      <c r="F569" s="593"/>
      <c r="G569" s="593"/>
      <c r="H569" s="593"/>
      <c r="I569" s="669"/>
    </row>
    <row r="570" spans="1:9" ht="33" customHeight="1" x14ac:dyDescent="0.2">
      <c r="A570" s="593"/>
      <c r="B570" s="593"/>
      <c r="C570" s="593"/>
      <c r="D570" s="593"/>
      <c r="E570" s="593"/>
      <c r="F570" s="593"/>
      <c r="G570" s="593"/>
      <c r="H570" s="593"/>
      <c r="I570" s="669"/>
    </row>
    <row r="571" spans="1:9" ht="16.5" customHeight="1" x14ac:dyDescent="0.2">
      <c r="A571" s="593"/>
      <c r="B571" s="593"/>
      <c r="C571" s="593"/>
      <c r="D571" s="593"/>
      <c r="E571" s="593"/>
      <c r="F571" s="593"/>
      <c r="G571" s="593"/>
      <c r="H571" s="593"/>
      <c r="I571" s="669"/>
    </row>
    <row r="572" spans="1:9" ht="16.5" x14ac:dyDescent="0.2">
      <c r="A572" s="593"/>
      <c r="B572" s="593"/>
      <c r="C572" s="593"/>
      <c r="D572" s="593"/>
      <c r="E572" s="593"/>
      <c r="F572" s="593"/>
      <c r="G572" s="593"/>
      <c r="H572" s="593"/>
      <c r="I572" s="669"/>
    </row>
    <row r="573" spans="1:9" ht="18.75" x14ac:dyDescent="0.3">
      <c r="A573" s="592"/>
      <c r="B573" s="592"/>
      <c r="C573" s="592"/>
      <c r="D573" s="592"/>
      <c r="E573" s="591"/>
      <c r="F573" s="591"/>
      <c r="G573" s="591"/>
      <c r="H573" s="591"/>
      <c r="I573" s="58"/>
    </row>
    <row r="574" spans="1:9" ht="34.5" customHeight="1" x14ac:dyDescent="0.2">
      <c r="A574" s="594"/>
      <c r="B574" s="594"/>
      <c r="C574" s="594"/>
      <c r="D574" s="670"/>
      <c r="E574" s="670"/>
      <c r="F574" s="670"/>
      <c r="G574" s="670"/>
      <c r="H574" s="670"/>
      <c r="I574" s="669"/>
    </row>
    <row r="575" spans="1:9" ht="33" customHeight="1" x14ac:dyDescent="0.2">
      <c r="A575" s="592"/>
      <c r="B575" s="592"/>
      <c r="C575" s="592"/>
      <c r="D575" s="670"/>
      <c r="E575" s="670"/>
      <c r="F575" s="670"/>
      <c r="G575" s="670"/>
      <c r="H575" s="670"/>
      <c r="I575" s="669"/>
    </row>
    <row r="576" spans="1:9" ht="82.5" customHeight="1" x14ac:dyDescent="0.2">
      <c r="A576" s="592"/>
      <c r="B576" s="592"/>
      <c r="C576" s="592"/>
      <c r="D576" s="621"/>
      <c r="E576" s="621"/>
      <c r="F576" s="621"/>
      <c r="G576" s="621"/>
      <c r="H576" s="621"/>
      <c r="I576" s="669"/>
    </row>
    <row r="577" spans="1:9" ht="15.75" customHeight="1" x14ac:dyDescent="0.2">
      <c r="A577" s="628"/>
      <c r="B577" s="628"/>
      <c r="C577" s="628"/>
      <c r="D577" s="671"/>
      <c r="E577" s="671"/>
      <c r="F577" s="671"/>
      <c r="G577" s="671"/>
      <c r="H577" s="671"/>
      <c r="I577" s="669"/>
    </row>
    <row r="578" spans="1:9" ht="15.75" customHeight="1" x14ac:dyDescent="0.2">
      <c r="A578" s="628"/>
      <c r="B578" s="628"/>
      <c r="C578" s="628"/>
      <c r="D578" s="671"/>
      <c r="E578" s="671"/>
      <c r="F578" s="671"/>
      <c r="G578" s="671"/>
      <c r="H578" s="671"/>
      <c r="I578" s="669"/>
    </row>
    <row r="579" spans="1:9" ht="18.75" x14ac:dyDescent="0.3">
      <c r="A579" s="613"/>
      <c r="B579" s="613"/>
      <c r="C579" s="613"/>
      <c r="D579" s="672"/>
      <c r="E579" s="672"/>
      <c r="F579" s="672"/>
      <c r="G579" s="672"/>
      <c r="H579" s="672"/>
      <c r="I579" s="58"/>
    </row>
    <row r="580" spans="1:9" ht="66" customHeight="1" x14ac:dyDescent="0.3">
      <c r="A580" s="592"/>
      <c r="B580" s="592"/>
      <c r="C580" s="592"/>
      <c r="D580" s="621"/>
      <c r="E580" s="621"/>
      <c r="F580" s="621"/>
      <c r="G580" s="621"/>
      <c r="H580" s="621"/>
      <c r="I580" s="58"/>
    </row>
    <row r="581" spans="1:9" ht="16.5" customHeight="1" x14ac:dyDescent="0.2">
      <c r="A581" s="592"/>
      <c r="B581" s="592"/>
      <c r="C581" s="592"/>
      <c r="D581" s="621"/>
      <c r="E581" s="621"/>
      <c r="F581" s="621"/>
      <c r="G581" s="621"/>
      <c r="H581" s="621"/>
      <c r="I581" s="669"/>
    </row>
    <row r="582" spans="1:9" ht="16.5" customHeight="1" x14ac:dyDescent="0.2">
      <c r="A582" s="592"/>
      <c r="B582" s="592"/>
      <c r="C582" s="592"/>
      <c r="D582" s="621"/>
      <c r="E582" s="621"/>
      <c r="F582" s="621"/>
      <c r="G582" s="621"/>
      <c r="H582" s="621"/>
      <c r="I582" s="669"/>
    </row>
    <row r="583" spans="1:9" ht="16.5" customHeight="1" x14ac:dyDescent="0.2">
      <c r="A583" s="592"/>
      <c r="B583" s="592"/>
      <c r="C583" s="592"/>
      <c r="D583" s="621"/>
      <c r="E583" s="621"/>
      <c r="F583" s="621"/>
      <c r="G583" s="621"/>
      <c r="H583" s="621"/>
      <c r="I583" s="669"/>
    </row>
    <row r="584" spans="1:9" ht="18.75" x14ac:dyDescent="0.3">
      <c r="A584" s="613"/>
      <c r="B584" s="613"/>
      <c r="C584" s="613"/>
      <c r="D584" s="611"/>
      <c r="E584" s="611"/>
      <c r="F584" s="611"/>
      <c r="G584" s="611"/>
      <c r="H584" s="611"/>
      <c r="I584" s="58"/>
    </row>
    <row r="585" spans="1:9" x14ac:dyDescent="0.2">
      <c r="A585" s="28"/>
      <c r="B585" s="28"/>
      <c r="C585" s="28"/>
      <c r="D585" s="149"/>
      <c r="E585" s="149"/>
      <c r="F585" s="28"/>
      <c r="G585" s="28"/>
      <c r="H585" s="28"/>
      <c r="I585" s="28"/>
    </row>
    <row r="586" spans="1:9" ht="16.5" x14ac:dyDescent="0.25">
      <c r="A586" s="32"/>
    </row>
    <row r="587" spans="1:9" ht="18" thickBot="1" x14ac:dyDescent="0.25">
      <c r="A587" s="663"/>
      <c r="B587" s="663"/>
      <c r="C587" s="663"/>
      <c r="D587" s="663"/>
      <c r="E587" s="663"/>
      <c r="F587" s="663"/>
    </row>
    <row r="588" spans="1:9" ht="30.75" customHeight="1" x14ac:dyDescent="0.2">
      <c r="A588" s="63"/>
      <c r="B588" s="664"/>
      <c r="C588" s="664"/>
      <c r="D588" s="666"/>
      <c r="E588" s="150"/>
      <c r="F588" s="664"/>
    </row>
    <row r="589" spans="1:9" ht="16.5" thickBot="1" x14ac:dyDescent="0.25">
      <c r="A589" s="64"/>
      <c r="B589" s="665"/>
      <c r="C589" s="665"/>
      <c r="D589" s="667"/>
      <c r="E589" s="151"/>
      <c r="F589" s="665"/>
    </row>
    <row r="590" spans="1:9" ht="17.25" thickBot="1" x14ac:dyDescent="0.25">
      <c r="A590" s="66"/>
      <c r="B590" s="67"/>
      <c r="C590" s="67"/>
      <c r="D590" s="152"/>
      <c r="E590" s="152"/>
      <c r="F590" s="67"/>
    </row>
    <row r="591" spans="1:9" ht="17.25" thickBot="1" x14ac:dyDescent="0.25">
      <c r="A591" s="68"/>
      <c r="B591" s="69"/>
      <c r="C591" s="69"/>
      <c r="D591" s="153"/>
      <c r="E591" s="153"/>
      <c r="F591" s="69"/>
    </row>
    <row r="592" spans="1:9" ht="15" customHeight="1" x14ac:dyDescent="0.2">
      <c r="A592" s="70"/>
      <c r="B592" s="658"/>
      <c r="C592" s="658"/>
      <c r="D592" s="660"/>
      <c r="E592" s="657"/>
      <c r="F592" s="658"/>
    </row>
    <row r="593" spans="1:6" ht="15" customHeight="1" x14ac:dyDescent="0.2">
      <c r="A593" s="70"/>
      <c r="B593" s="623"/>
      <c r="C593" s="623"/>
      <c r="D593" s="661"/>
      <c r="E593" s="633"/>
      <c r="F593" s="623"/>
    </row>
    <row r="594" spans="1:6" ht="15" customHeight="1" x14ac:dyDescent="0.2">
      <c r="A594" s="70"/>
      <c r="B594" s="623"/>
      <c r="C594" s="623"/>
      <c r="D594" s="661"/>
      <c r="E594" s="633"/>
      <c r="F594" s="623"/>
    </row>
    <row r="595" spans="1:6" ht="15" customHeight="1" x14ac:dyDescent="0.2">
      <c r="A595" s="70"/>
      <c r="B595" s="623"/>
      <c r="C595" s="623"/>
      <c r="D595" s="661"/>
      <c r="E595" s="633"/>
      <c r="F595" s="623"/>
    </row>
    <row r="596" spans="1:6" ht="15" customHeight="1" x14ac:dyDescent="0.2">
      <c r="A596" s="70"/>
      <c r="B596" s="623"/>
      <c r="C596" s="623"/>
      <c r="D596" s="661"/>
      <c r="E596" s="633"/>
      <c r="F596" s="623"/>
    </row>
    <row r="597" spans="1:6" ht="15.75" customHeight="1" thickBot="1" x14ac:dyDescent="0.25">
      <c r="A597" s="68"/>
      <c r="B597" s="659"/>
      <c r="C597" s="659"/>
      <c r="D597" s="662"/>
      <c r="E597" s="668"/>
      <c r="F597" s="659"/>
    </row>
    <row r="598" spans="1:6" ht="17.25" thickBot="1" x14ac:dyDescent="0.25">
      <c r="A598" s="68"/>
      <c r="B598" s="69"/>
      <c r="C598" s="69"/>
      <c r="D598" s="153"/>
      <c r="E598" s="153"/>
      <c r="F598" s="69"/>
    </row>
    <row r="599" spans="1:6" ht="17.25" thickBot="1" x14ac:dyDescent="0.25">
      <c r="A599" s="66"/>
      <c r="B599" s="67"/>
      <c r="C599" s="67"/>
      <c r="D599" s="152"/>
      <c r="E599" s="152"/>
      <c r="F599" s="67"/>
    </row>
    <row r="600" spans="1:6" ht="17.25" thickBot="1" x14ac:dyDescent="0.25">
      <c r="A600" s="68"/>
      <c r="B600" s="69"/>
      <c r="C600" s="69"/>
      <c r="D600" s="153"/>
      <c r="E600" s="153"/>
      <c r="F600" s="69"/>
    </row>
    <row r="601" spans="1:6" ht="15" customHeight="1" x14ac:dyDescent="0.2">
      <c r="A601" s="70"/>
      <c r="B601" s="658"/>
      <c r="C601" s="658"/>
      <c r="D601" s="660"/>
      <c r="E601" s="660"/>
      <c r="F601" s="658"/>
    </row>
    <row r="602" spans="1:6" ht="15" customHeight="1" x14ac:dyDescent="0.2">
      <c r="A602" s="70"/>
      <c r="B602" s="623"/>
      <c r="C602" s="623"/>
      <c r="D602" s="661"/>
      <c r="E602" s="661"/>
      <c r="F602" s="623"/>
    </row>
    <row r="603" spans="1:6" ht="15" customHeight="1" x14ac:dyDescent="0.2">
      <c r="A603" s="70"/>
      <c r="B603" s="623"/>
      <c r="C603" s="623"/>
      <c r="D603" s="661"/>
      <c r="E603" s="661"/>
      <c r="F603" s="623"/>
    </row>
    <row r="604" spans="1:6" ht="15" customHeight="1" x14ac:dyDescent="0.2">
      <c r="A604" s="70"/>
      <c r="B604" s="623"/>
      <c r="C604" s="623"/>
      <c r="D604" s="661"/>
      <c r="E604" s="661"/>
      <c r="F604" s="623"/>
    </row>
    <row r="605" spans="1:6" ht="15.75" customHeight="1" thickBot="1" x14ac:dyDescent="0.25">
      <c r="A605" s="68"/>
      <c r="B605" s="659"/>
      <c r="C605" s="659"/>
      <c r="D605" s="662"/>
      <c r="E605" s="662"/>
      <c r="F605" s="659"/>
    </row>
    <row r="606" spans="1:6" ht="17.25" thickBot="1" x14ac:dyDescent="0.25">
      <c r="A606" s="68"/>
      <c r="B606" s="69"/>
      <c r="C606" s="69"/>
      <c r="D606" s="153"/>
      <c r="E606" s="153"/>
      <c r="F606" s="69"/>
    </row>
    <row r="607" spans="1:6" ht="17.25" thickBot="1" x14ac:dyDescent="0.25">
      <c r="A607" s="66"/>
      <c r="B607" s="67"/>
      <c r="C607" s="67"/>
      <c r="D607" s="152"/>
      <c r="E607" s="152"/>
      <c r="F607" s="67"/>
    </row>
    <row r="608" spans="1:6" ht="15" customHeight="1" x14ac:dyDescent="0.2">
      <c r="A608" s="70"/>
      <c r="B608" s="656"/>
      <c r="C608" s="656"/>
      <c r="D608" s="657"/>
      <c r="E608" s="657"/>
      <c r="F608" s="656"/>
    </row>
    <row r="609" spans="1:6" ht="15.75" customHeight="1" thickBot="1" x14ac:dyDescent="0.25">
      <c r="A609" s="71"/>
      <c r="B609" s="631"/>
      <c r="C609" s="631"/>
      <c r="D609" s="634"/>
      <c r="E609" s="634"/>
      <c r="F609" s="631"/>
    </row>
    <row r="610" spans="1:6" ht="16.5" x14ac:dyDescent="0.25">
      <c r="A610" s="7"/>
    </row>
    <row r="611" spans="1:6" ht="16.5" x14ac:dyDescent="0.25">
      <c r="A611" s="7"/>
    </row>
    <row r="612" spans="1:6" ht="16.5" x14ac:dyDescent="0.25">
      <c r="A612" s="7"/>
    </row>
    <row r="613" spans="1:6" ht="16.5" x14ac:dyDescent="0.25">
      <c r="A613" s="7"/>
    </row>
    <row r="614" spans="1:6" ht="16.5" x14ac:dyDescent="0.25">
      <c r="A614" s="7"/>
    </row>
    <row r="615" spans="1:6" ht="16.5" x14ac:dyDescent="0.25">
      <c r="A615" s="32"/>
    </row>
    <row r="616" spans="1:6" ht="18" thickBot="1" x14ac:dyDescent="0.35">
      <c r="A616" s="22"/>
    </row>
    <row r="617" spans="1:6" ht="30" customHeight="1" x14ac:dyDescent="0.2">
      <c r="A617" s="72"/>
      <c r="B617" s="644"/>
      <c r="C617" s="74"/>
      <c r="D617" s="655"/>
      <c r="E617" s="154"/>
      <c r="F617" s="644"/>
    </row>
    <row r="618" spans="1:6" ht="15" x14ac:dyDescent="0.2">
      <c r="A618" s="73"/>
      <c r="B618" s="652"/>
      <c r="C618" s="75"/>
      <c r="D618" s="654"/>
      <c r="E618" s="155"/>
      <c r="F618" s="652"/>
    </row>
    <row r="619" spans="1:6" ht="14.25" x14ac:dyDescent="0.2">
      <c r="A619" s="76"/>
      <c r="B619" s="77"/>
      <c r="C619" s="77"/>
      <c r="D619" s="156"/>
      <c r="E619" s="156"/>
      <c r="F619" s="77"/>
    </row>
    <row r="620" spans="1:6" ht="15" x14ac:dyDescent="0.2">
      <c r="A620" s="78"/>
      <c r="B620" s="79"/>
      <c r="C620" s="79"/>
      <c r="D620" s="157"/>
      <c r="E620" s="157"/>
      <c r="F620" s="79"/>
    </row>
    <row r="621" spans="1:6" ht="15" x14ac:dyDescent="0.2">
      <c r="A621" s="70"/>
      <c r="B621" s="651"/>
      <c r="C621" s="651"/>
      <c r="D621" s="653"/>
      <c r="E621" s="653"/>
      <c r="F621" s="651"/>
    </row>
    <row r="622" spans="1:6" ht="15" x14ac:dyDescent="0.2">
      <c r="A622" s="80"/>
      <c r="B622" s="638"/>
      <c r="C622" s="638"/>
      <c r="D622" s="647"/>
      <c r="E622" s="647"/>
      <c r="F622" s="638"/>
    </row>
    <row r="623" spans="1:6" ht="15" x14ac:dyDescent="0.2">
      <c r="A623" s="80"/>
      <c r="B623" s="638"/>
      <c r="C623" s="638"/>
      <c r="D623" s="647"/>
      <c r="E623" s="647"/>
      <c r="F623" s="638"/>
    </row>
    <row r="624" spans="1:6" ht="15" x14ac:dyDescent="0.2">
      <c r="A624" s="70"/>
      <c r="B624" s="638"/>
      <c r="C624" s="638"/>
      <c r="D624" s="647"/>
      <c r="E624" s="647"/>
      <c r="F624" s="638"/>
    </row>
    <row r="625" spans="1:6" ht="15" x14ac:dyDescent="0.2">
      <c r="A625" s="70"/>
      <c r="B625" s="638"/>
      <c r="C625" s="638"/>
      <c r="D625" s="647"/>
      <c r="E625" s="647"/>
      <c r="F625" s="638"/>
    </row>
    <row r="626" spans="1:6" ht="15" x14ac:dyDescent="0.2">
      <c r="A626" s="78"/>
      <c r="B626" s="652"/>
      <c r="C626" s="652"/>
      <c r="D626" s="654"/>
      <c r="E626" s="654"/>
      <c r="F626" s="652"/>
    </row>
    <row r="627" spans="1:6" ht="15" x14ac:dyDescent="0.2">
      <c r="A627" s="78"/>
      <c r="B627" s="79"/>
      <c r="C627" s="79"/>
      <c r="D627" s="157"/>
      <c r="E627" s="157"/>
      <c r="F627" s="79"/>
    </row>
    <row r="628" spans="1:6" ht="14.25" x14ac:dyDescent="0.2">
      <c r="A628" s="76"/>
      <c r="B628" s="77"/>
      <c r="C628" s="77"/>
      <c r="D628" s="156"/>
      <c r="E628" s="156"/>
      <c r="F628" s="77"/>
    </row>
    <row r="629" spans="1:6" ht="15" x14ac:dyDescent="0.2">
      <c r="A629" s="78"/>
      <c r="B629" s="79"/>
      <c r="C629" s="79"/>
      <c r="D629" s="157"/>
      <c r="E629" s="157"/>
      <c r="F629" s="79"/>
    </row>
    <row r="630" spans="1:6" ht="15" x14ac:dyDescent="0.2">
      <c r="A630" s="70"/>
      <c r="B630" s="651"/>
      <c r="C630" s="651"/>
      <c r="D630" s="653"/>
      <c r="E630" s="653"/>
      <c r="F630" s="651"/>
    </row>
    <row r="631" spans="1:6" ht="15" x14ac:dyDescent="0.2">
      <c r="A631" s="70"/>
      <c r="B631" s="638"/>
      <c r="C631" s="638"/>
      <c r="D631" s="647"/>
      <c r="E631" s="647"/>
      <c r="F631" s="638"/>
    </row>
    <row r="632" spans="1:6" ht="15" x14ac:dyDescent="0.2">
      <c r="A632" s="70"/>
      <c r="B632" s="638"/>
      <c r="C632" s="638"/>
      <c r="D632" s="647"/>
      <c r="E632" s="647"/>
      <c r="F632" s="638"/>
    </row>
    <row r="633" spans="1:6" ht="15" x14ac:dyDescent="0.2">
      <c r="A633" s="78"/>
      <c r="B633" s="652"/>
      <c r="C633" s="652"/>
      <c r="D633" s="654"/>
      <c r="E633" s="654"/>
      <c r="F633" s="652"/>
    </row>
    <row r="634" spans="1:6" ht="15" x14ac:dyDescent="0.2">
      <c r="A634" s="78"/>
      <c r="B634" s="79"/>
      <c r="C634" s="79"/>
      <c r="D634" s="157"/>
      <c r="E634" s="157"/>
      <c r="F634" s="79"/>
    </row>
    <row r="635" spans="1:6" ht="14.25" x14ac:dyDescent="0.2">
      <c r="A635" s="82"/>
      <c r="B635" s="77"/>
      <c r="C635" s="77"/>
      <c r="D635" s="156"/>
      <c r="E635" s="156"/>
      <c r="F635" s="77"/>
    </row>
    <row r="636" spans="1:6" ht="15" x14ac:dyDescent="0.2">
      <c r="A636" s="70"/>
      <c r="B636" s="649"/>
      <c r="C636" s="649"/>
      <c r="D636" s="650"/>
      <c r="E636" s="650"/>
      <c r="F636" s="649"/>
    </row>
    <row r="637" spans="1:6" ht="15.75" thickBot="1" x14ac:dyDescent="0.25">
      <c r="A637" s="71"/>
      <c r="B637" s="641"/>
      <c r="C637" s="641"/>
      <c r="D637" s="643"/>
      <c r="E637" s="643"/>
      <c r="F637" s="641"/>
    </row>
    <row r="638" spans="1:6" ht="16.5" x14ac:dyDescent="0.25">
      <c r="A638" s="7"/>
    </row>
    <row r="639" spans="1:6" ht="16.5" x14ac:dyDescent="0.25">
      <c r="A639" s="7"/>
    </row>
    <row r="640" spans="1:6" ht="16.5" x14ac:dyDescent="0.25">
      <c r="A640" s="7"/>
    </row>
    <row r="641" spans="1:7" ht="16.5" x14ac:dyDescent="0.25">
      <c r="A641" s="7"/>
    </row>
    <row r="642" spans="1:7" ht="18" thickBot="1" x14ac:dyDescent="0.35">
      <c r="A642" s="22"/>
    </row>
    <row r="643" spans="1:7" ht="15" x14ac:dyDescent="0.2">
      <c r="A643" s="72"/>
      <c r="B643" s="644"/>
      <c r="C643" s="74"/>
      <c r="D643" s="154"/>
      <c r="E643" s="154"/>
      <c r="F643" s="644"/>
      <c r="G643" s="74"/>
    </row>
    <row r="644" spans="1:7" ht="15.75" thickBot="1" x14ac:dyDescent="0.25">
      <c r="A644" s="64"/>
      <c r="B644" s="645"/>
      <c r="C644" s="83"/>
      <c r="D644" s="158"/>
      <c r="E644" s="158"/>
      <c r="F644" s="645"/>
      <c r="G644" s="83"/>
    </row>
    <row r="645" spans="1:7" ht="15" thickBot="1" x14ac:dyDescent="0.25">
      <c r="A645" s="66"/>
      <c r="B645" s="84"/>
      <c r="C645" s="84"/>
      <c r="D645" s="159"/>
      <c r="E645" s="159"/>
      <c r="F645" s="84"/>
      <c r="G645" s="84"/>
    </row>
    <row r="646" spans="1:7" ht="15.75" thickBot="1" x14ac:dyDescent="0.25">
      <c r="A646" s="68"/>
      <c r="B646" s="85"/>
      <c r="C646" s="85"/>
      <c r="D646" s="160"/>
      <c r="E646" s="160"/>
      <c r="F646" s="85"/>
      <c r="G646" s="85"/>
    </row>
    <row r="647" spans="1:7" ht="15" x14ac:dyDescent="0.2">
      <c r="A647" s="70"/>
      <c r="B647" s="637"/>
      <c r="C647" s="637"/>
      <c r="D647" s="646"/>
      <c r="E647" s="646"/>
      <c r="F647" s="637"/>
      <c r="G647" s="637"/>
    </row>
    <row r="648" spans="1:7" ht="15" x14ac:dyDescent="0.2">
      <c r="A648" s="80"/>
      <c r="B648" s="638"/>
      <c r="C648" s="638"/>
      <c r="D648" s="647"/>
      <c r="E648" s="647"/>
      <c r="F648" s="638"/>
      <c r="G648" s="638"/>
    </row>
    <row r="649" spans="1:7" ht="15" x14ac:dyDescent="0.2">
      <c r="A649" s="80"/>
      <c r="B649" s="638"/>
      <c r="C649" s="638"/>
      <c r="D649" s="647"/>
      <c r="E649" s="647"/>
      <c r="F649" s="638"/>
      <c r="G649" s="638"/>
    </row>
    <row r="650" spans="1:7" ht="15" x14ac:dyDescent="0.2">
      <c r="A650" s="80"/>
      <c r="B650" s="638"/>
      <c r="C650" s="638"/>
      <c r="D650" s="647"/>
      <c r="E650" s="647"/>
      <c r="F650" s="638"/>
      <c r="G650" s="638"/>
    </row>
    <row r="651" spans="1:7" ht="15.75" thickBot="1" x14ac:dyDescent="0.25">
      <c r="A651" s="86"/>
      <c r="B651" s="639"/>
      <c r="C651" s="639"/>
      <c r="D651" s="648"/>
      <c r="E651" s="648"/>
      <c r="F651" s="639"/>
      <c r="G651" s="639"/>
    </row>
    <row r="652" spans="1:7" ht="15.75" thickBot="1" x14ac:dyDescent="0.25">
      <c r="A652" s="68"/>
      <c r="B652" s="85"/>
      <c r="C652" s="85"/>
      <c r="D652" s="160"/>
      <c r="E652" s="160"/>
      <c r="F652" s="85"/>
      <c r="G652" s="85"/>
    </row>
    <row r="653" spans="1:7" ht="15" thickBot="1" x14ac:dyDescent="0.25">
      <c r="A653" s="66"/>
      <c r="B653" s="87"/>
      <c r="C653" s="87"/>
      <c r="D653" s="161"/>
      <c r="E653" s="161"/>
      <c r="F653" s="87"/>
      <c r="G653" s="87"/>
    </row>
    <row r="654" spans="1:7" ht="15.75" thickBot="1" x14ac:dyDescent="0.25">
      <c r="A654" s="68"/>
      <c r="B654" s="85"/>
      <c r="C654" s="85"/>
      <c r="D654" s="160"/>
      <c r="E654" s="160"/>
      <c r="F654" s="85"/>
      <c r="G654" s="85"/>
    </row>
    <row r="655" spans="1:7" ht="15" x14ac:dyDescent="0.2">
      <c r="A655" s="70"/>
      <c r="B655" s="81"/>
      <c r="C655" s="81"/>
      <c r="D655" s="162"/>
      <c r="E655" s="162"/>
      <c r="F655" s="81"/>
      <c r="G655" s="81"/>
    </row>
    <row r="656" spans="1:7" ht="15" x14ac:dyDescent="0.2">
      <c r="A656" s="70"/>
      <c r="B656" s="81"/>
      <c r="C656" s="81"/>
      <c r="D656" s="162"/>
      <c r="E656" s="162"/>
      <c r="F656" s="81"/>
      <c r="G656" s="81"/>
    </row>
    <row r="657" spans="1:7" ht="15" x14ac:dyDescent="0.2">
      <c r="A657" s="70"/>
      <c r="B657" s="81"/>
      <c r="C657" s="81"/>
      <c r="D657" s="162"/>
      <c r="E657" s="162"/>
      <c r="F657" s="81"/>
      <c r="G657" s="81"/>
    </row>
    <row r="658" spans="1:7" ht="15" x14ac:dyDescent="0.2">
      <c r="A658" s="70"/>
      <c r="B658" s="81"/>
      <c r="C658" s="81"/>
      <c r="D658" s="162"/>
      <c r="E658" s="162"/>
      <c r="F658" s="81"/>
      <c r="G658" s="81"/>
    </row>
    <row r="659" spans="1:7" ht="15" x14ac:dyDescent="0.2">
      <c r="A659" s="70"/>
      <c r="B659" s="81"/>
      <c r="C659" s="81"/>
      <c r="D659" s="162"/>
      <c r="E659" s="162"/>
      <c r="F659" s="81"/>
      <c r="G659" s="81"/>
    </row>
    <row r="660" spans="1:7" ht="15" x14ac:dyDescent="0.2">
      <c r="A660" s="25"/>
      <c r="B660" s="81"/>
      <c r="C660" s="81"/>
      <c r="D660" s="162"/>
      <c r="E660" s="162"/>
      <c r="F660" s="81"/>
      <c r="G660" s="81"/>
    </row>
    <row r="661" spans="1:7" ht="15.75" thickBot="1" x14ac:dyDescent="0.25">
      <c r="A661" s="65"/>
      <c r="B661" s="88"/>
      <c r="C661" s="88"/>
      <c r="D661" s="163"/>
      <c r="E661" s="163"/>
      <c r="F661" s="88"/>
      <c r="G661" s="88"/>
    </row>
    <row r="662" spans="1:7" ht="15.75" thickBot="1" x14ac:dyDescent="0.25">
      <c r="A662" s="68"/>
      <c r="B662" s="85"/>
      <c r="C662" s="85"/>
      <c r="D662" s="160"/>
      <c r="E662" s="160"/>
      <c r="F662" s="85"/>
      <c r="G662" s="85"/>
    </row>
    <row r="663" spans="1:7" ht="15" thickBot="1" x14ac:dyDescent="0.25">
      <c r="A663" s="66"/>
      <c r="B663" s="87"/>
      <c r="C663" s="87"/>
      <c r="D663" s="161"/>
      <c r="E663" s="161"/>
      <c r="F663" s="87"/>
      <c r="G663" s="87"/>
    </row>
    <row r="664" spans="1:7" ht="15" x14ac:dyDescent="0.2">
      <c r="A664" s="70"/>
      <c r="B664" s="640"/>
      <c r="C664" s="640"/>
      <c r="D664" s="642"/>
      <c r="E664" s="642"/>
      <c r="F664" s="640"/>
      <c r="G664" s="640"/>
    </row>
    <row r="665" spans="1:7" ht="15.75" thickBot="1" x14ac:dyDescent="0.25">
      <c r="A665" s="71"/>
      <c r="B665" s="641"/>
      <c r="C665" s="641"/>
      <c r="D665" s="643"/>
      <c r="E665" s="643"/>
      <c r="F665" s="641"/>
      <c r="G665" s="641"/>
    </row>
    <row r="666" spans="1:7" ht="16.5" x14ac:dyDescent="0.25">
      <c r="A666" s="7"/>
    </row>
    <row r="667" spans="1:7" ht="16.5" x14ac:dyDescent="0.25">
      <c r="A667" s="7"/>
    </row>
    <row r="668" spans="1:7" ht="16.5" x14ac:dyDescent="0.25">
      <c r="A668" s="7"/>
    </row>
    <row r="669" spans="1:7" ht="16.5" x14ac:dyDescent="0.25">
      <c r="A669" s="7"/>
    </row>
    <row r="670" spans="1:7" ht="16.5" x14ac:dyDescent="0.25">
      <c r="A670" s="32"/>
    </row>
    <row r="671" spans="1:7" ht="18" thickBot="1" x14ac:dyDescent="0.35">
      <c r="A671" s="22"/>
    </row>
    <row r="672" spans="1:7" ht="16.5" x14ac:dyDescent="0.2">
      <c r="A672" s="89"/>
      <c r="B672" s="30"/>
      <c r="C672" s="30"/>
      <c r="D672" s="164"/>
      <c r="E672" s="164"/>
    </row>
    <row r="673" spans="1:5" ht="16.5" x14ac:dyDescent="0.2">
      <c r="A673" s="24"/>
      <c r="B673" s="12"/>
      <c r="C673" s="12"/>
      <c r="D673" s="165"/>
      <c r="E673" s="165"/>
    </row>
    <row r="674" spans="1:5" ht="16.5" x14ac:dyDescent="0.2">
      <c r="A674" s="90"/>
      <c r="B674" s="91"/>
      <c r="C674" s="91"/>
      <c r="D674" s="166"/>
      <c r="E674" s="166"/>
    </row>
    <row r="675" spans="1:5" ht="16.5" x14ac:dyDescent="0.2">
      <c r="A675" s="92"/>
      <c r="B675" s="93"/>
      <c r="C675" s="93"/>
      <c r="D675" s="167"/>
      <c r="E675" s="167"/>
    </row>
    <row r="676" spans="1:5" ht="16.5" x14ac:dyDescent="0.2">
      <c r="A676" s="92"/>
      <c r="B676" s="93"/>
      <c r="C676" s="93"/>
      <c r="D676" s="167"/>
      <c r="E676" s="167"/>
    </row>
    <row r="677" spans="1:5" ht="16.5" x14ac:dyDescent="0.2">
      <c r="A677" s="26"/>
      <c r="B677" s="629"/>
      <c r="C677" s="629"/>
      <c r="D677" s="632"/>
      <c r="E677" s="632"/>
    </row>
    <row r="678" spans="1:5" ht="16.5" x14ac:dyDescent="0.2">
      <c r="A678" s="26"/>
      <c r="B678" s="630"/>
      <c r="C678" s="630"/>
      <c r="D678" s="633"/>
      <c r="E678" s="633"/>
    </row>
    <row r="679" spans="1:5" ht="16.5" x14ac:dyDescent="0.2">
      <c r="A679" s="26"/>
      <c r="B679" s="630"/>
      <c r="C679" s="630"/>
      <c r="D679" s="633"/>
      <c r="E679" s="633"/>
    </row>
    <row r="680" spans="1:5" ht="16.5" x14ac:dyDescent="0.2">
      <c r="A680" s="94"/>
      <c r="B680" s="635"/>
      <c r="C680" s="635"/>
      <c r="D680" s="636"/>
      <c r="E680" s="636"/>
    </row>
    <row r="681" spans="1:5" ht="16.5" x14ac:dyDescent="0.2">
      <c r="A681" s="92"/>
      <c r="B681" s="93"/>
      <c r="C681" s="93"/>
      <c r="D681" s="167"/>
      <c r="E681" s="167"/>
    </row>
    <row r="682" spans="1:5" ht="16.5" x14ac:dyDescent="0.2">
      <c r="A682" s="26"/>
      <c r="B682" s="629"/>
      <c r="C682" s="629"/>
      <c r="D682" s="632"/>
      <c r="E682" s="632"/>
    </row>
    <row r="683" spans="1:5" ht="16.5" x14ac:dyDescent="0.2">
      <c r="A683" s="26"/>
      <c r="B683" s="630"/>
      <c r="C683" s="630"/>
      <c r="D683" s="633"/>
      <c r="E683" s="633"/>
    </row>
    <row r="684" spans="1:5" ht="16.5" x14ac:dyDescent="0.2">
      <c r="A684" s="26"/>
      <c r="B684" s="630"/>
      <c r="C684" s="630"/>
      <c r="D684" s="633"/>
      <c r="E684" s="633"/>
    </row>
    <row r="685" spans="1:5" ht="16.5" x14ac:dyDescent="0.2">
      <c r="A685" s="94"/>
      <c r="B685" s="635"/>
      <c r="C685" s="635"/>
      <c r="D685" s="636"/>
      <c r="E685" s="636"/>
    </row>
    <row r="686" spans="1:5" ht="16.5" x14ac:dyDescent="0.2">
      <c r="A686" s="92"/>
      <c r="B686" s="93"/>
      <c r="C686" s="93"/>
      <c r="D686" s="167"/>
      <c r="E686" s="167"/>
    </row>
    <row r="687" spans="1:5" ht="16.5" x14ac:dyDescent="0.2">
      <c r="A687" s="26"/>
      <c r="B687" s="629"/>
      <c r="C687" s="629"/>
      <c r="D687" s="632"/>
      <c r="E687" s="632"/>
    </row>
    <row r="688" spans="1:5" ht="16.5" x14ac:dyDescent="0.2">
      <c r="A688" s="26"/>
      <c r="B688" s="630"/>
      <c r="C688" s="630"/>
      <c r="D688" s="633"/>
      <c r="E688" s="633"/>
    </row>
    <row r="689" spans="1:5" ht="16.5" x14ac:dyDescent="0.2">
      <c r="A689" s="26"/>
      <c r="B689" s="630"/>
      <c r="C689" s="630"/>
      <c r="D689" s="633"/>
      <c r="E689" s="633"/>
    </row>
    <row r="690" spans="1:5" ht="16.5" x14ac:dyDescent="0.2">
      <c r="A690" s="94"/>
      <c r="B690" s="635"/>
      <c r="C690" s="635"/>
      <c r="D690" s="636"/>
      <c r="E690" s="636"/>
    </row>
    <row r="691" spans="1:5" ht="16.5" x14ac:dyDescent="0.2">
      <c r="A691" s="26"/>
      <c r="B691" s="629"/>
      <c r="C691" s="629"/>
      <c r="D691" s="632"/>
      <c r="E691" s="632"/>
    </row>
    <row r="692" spans="1:5" ht="16.5" x14ac:dyDescent="0.2">
      <c r="A692" s="31"/>
      <c r="B692" s="630"/>
      <c r="C692" s="630"/>
      <c r="D692" s="633"/>
      <c r="E692" s="633"/>
    </row>
    <row r="693" spans="1:5" ht="16.5" x14ac:dyDescent="0.2">
      <c r="A693" s="31"/>
      <c r="B693" s="630"/>
      <c r="C693" s="630"/>
      <c r="D693" s="633"/>
      <c r="E693" s="633"/>
    </row>
    <row r="694" spans="1:5" ht="16.5" x14ac:dyDescent="0.2">
      <c r="A694" s="26"/>
      <c r="B694" s="630"/>
      <c r="C694" s="630"/>
      <c r="D694" s="633"/>
      <c r="E694" s="633"/>
    </row>
    <row r="695" spans="1:5" ht="16.5" x14ac:dyDescent="0.2">
      <c r="A695" s="26"/>
      <c r="B695" s="630"/>
      <c r="C695" s="630"/>
      <c r="D695" s="633"/>
      <c r="E695" s="633"/>
    </row>
    <row r="696" spans="1:5" ht="16.5" x14ac:dyDescent="0.2">
      <c r="A696" s="26"/>
      <c r="B696" s="630"/>
      <c r="C696" s="630"/>
      <c r="D696" s="633"/>
      <c r="E696" s="633"/>
    </row>
    <row r="697" spans="1:5" ht="16.5" x14ac:dyDescent="0.2">
      <c r="A697" s="26"/>
      <c r="B697" s="630"/>
      <c r="C697" s="630"/>
      <c r="D697" s="633"/>
      <c r="E697" s="633"/>
    </row>
    <row r="698" spans="1:5" ht="16.5" x14ac:dyDescent="0.2">
      <c r="A698" s="31"/>
      <c r="B698" s="630"/>
      <c r="C698" s="630"/>
      <c r="D698" s="633"/>
      <c r="E698" s="633"/>
    </row>
    <row r="699" spans="1:5" ht="16.5" x14ac:dyDescent="0.2">
      <c r="A699" s="26"/>
      <c r="B699" s="630"/>
      <c r="C699" s="630"/>
      <c r="D699" s="633"/>
      <c r="E699" s="633"/>
    </row>
    <row r="700" spans="1:5" ht="16.5" x14ac:dyDescent="0.2">
      <c r="A700" s="26"/>
      <c r="B700" s="630"/>
      <c r="C700" s="630"/>
      <c r="D700" s="633"/>
      <c r="E700" s="633"/>
    </row>
    <row r="701" spans="1:5" ht="16.5" x14ac:dyDescent="0.2">
      <c r="A701" s="26"/>
      <c r="B701" s="630"/>
      <c r="C701" s="630"/>
      <c r="D701" s="633"/>
      <c r="E701" s="633"/>
    </row>
    <row r="702" spans="1:5" ht="16.5" x14ac:dyDescent="0.2">
      <c r="A702" s="26"/>
      <c r="B702" s="630"/>
      <c r="C702" s="630"/>
      <c r="D702" s="633"/>
      <c r="E702" s="633"/>
    </row>
    <row r="703" spans="1:5" ht="16.5" x14ac:dyDescent="0.2">
      <c r="A703" s="31"/>
      <c r="B703" s="630"/>
      <c r="C703" s="630"/>
      <c r="D703" s="633"/>
      <c r="E703" s="633"/>
    </row>
    <row r="704" spans="1:5" ht="16.5" x14ac:dyDescent="0.2">
      <c r="A704" s="26"/>
      <c r="B704" s="630"/>
      <c r="C704" s="630"/>
      <c r="D704" s="633"/>
      <c r="E704" s="633"/>
    </row>
    <row r="705" spans="1:5" ht="16.5" x14ac:dyDescent="0.2">
      <c r="A705" s="26"/>
      <c r="B705" s="630"/>
      <c r="C705" s="630"/>
      <c r="D705" s="633"/>
      <c r="E705" s="633"/>
    </row>
    <row r="706" spans="1:5" ht="16.5" x14ac:dyDescent="0.2">
      <c r="A706" s="26"/>
      <c r="B706" s="630"/>
      <c r="C706" s="630"/>
      <c r="D706" s="633"/>
      <c r="E706" s="633"/>
    </row>
    <row r="707" spans="1:5" ht="17.25" thickBot="1" x14ac:dyDescent="0.25">
      <c r="A707" s="27"/>
      <c r="B707" s="631"/>
      <c r="C707" s="631"/>
      <c r="D707" s="634"/>
      <c r="E707" s="634"/>
    </row>
    <row r="708" spans="1:5" ht="16.5" x14ac:dyDescent="0.25">
      <c r="A708" s="7"/>
    </row>
    <row r="709" spans="1:5" ht="16.5" x14ac:dyDescent="0.25">
      <c r="A709" s="7"/>
    </row>
    <row r="710" spans="1:5" ht="16.5" x14ac:dyDescent="0.25">
      <c r="A710" s="7"/>
    </row>
    <row r="711" spans="1:5" ht="16.5" x14ac:dyDescent="0.25">
      <c r="A711" s="7"/>
    </row>
    <row r="712" spans="1:5" ht="16.5" x14ac:dyDescent="0.25">
      <c r="A712" s="7"/>
    </row>
    <row r="713" spans="1:5" ht="17.25" x14ac:dyDescent="0.2">
      <c r="A713" s="57"/>
      <c r="B713" s="3"/>
      <c r="C713" s="3"/>
    </row>
    <row r="714" spans="1:5" ht="16.5" x14ac:dyDescent="0.2">
      <c r="A714" s="21"/>
      <c r="B714" s="591"/>
      <c r="C714" s="591"/>
    </row>
    <row r="715" spans="1:5" ht="16.5" x14ac:dyDescent="0.2">
      <c r="A715" s="21"/>
      <c r="B715" s="591"/>
      <c r="C715" s="591"/>
    </row>
    <row r="716" spans="1:5" ht="16.5" x14ac:dyDescent="0.2">
      <c r="A716" s="95"/>
      <c r="B716" s="591"/>
      <c r="C716" s="591"/>
    </row>
    <row r="717" spans="1:5" ht="16.5" x14ac:dyDescent="0.2">
      <c r="A717" s="95"/>
      <c r="B717" s="591"/>
      <c r="C717" s="591"/>
    </row>
    <row r="718" spans="1:5" ht="16.5" x14ac:dyDescent="0.2">
      <c r="A718" s="21"/>
      <c r="B718" s="591"/>
      <c r="C718" s="591"/>
    </row>
    <row r="719" spans="1:5" ht="16.5" x14ac:dyDescent="0.2">
      <c r="A719" s="21"/>
      <c r="B719" s="591"/>
      <c r="C719" s="591"/>
    </row>
    <row r="720" spans="1:5" ht="16.5" x14ac:dyDescent="0.2">
      <c r="A720" s="21"/>
      <c r="B720" s="591"/>
      <c r="C720" s="591"/>
    </row>
    <row r="721" spans="1:5" ht="16.5" x14ac:dyDescent="0.2">
      <c r="A721" s="96"/>
      <c r="B721" s="591"/>
      <c r="C721" s="591"/>
    </row>
    <row r="722" spans="1:5" ht="16.5" x14ac:dyDescent="0.2">
      <c r="A722" s="95"/>
      <c r="B722" s="591"/>
      <c r="C722" s="591"/>
    </row>
    <row r="723" spans="1:5" ht="16.5" x14ac:dyDescent="0.2">
      <c r="A723" s="21"/>
      <c r="B723" s="591"/>
      <c r="C723" s="591"/>
    </row>
    <row r="724" spans="1:5" ht="16.5" x14ac:dyDescent="0.2">
      <c r="A724" s="21"/>
      <c r="B724" s="591"/>
      <c r="C724" s="591"/>
    </row>
    <row r="725" spans="1:5" ht="16.5" x14ac:dyDescent="0.2">
      <c r="A725" s="2"/>
      <c r="B725" s="10"/>
      <c r="C725" s="10"/>
    </row>
    <row r="726" spans="1:5" ht="16.5" x14ac:dyDescent="0.25">
      <c r="A726" s="32"/>
    </row>
    <row r="727" spans="1:5" ht="17.25" x14ac:dyDescent="0.2">
      <c r="A727" s="57"/>
      <c r="B727" s="3"/>
      <c r="C727" s="3"/>
    </row>
    <row r="728" spans="1:5" ht="16.5" x14ac:dyDescent="0.2">
      <c r="A728" s="21"/>
      <c r="B728" s="591"/>
      <c r="C728" s="591"/>
    </row>
    <row r="729" spans="1:5" ht="16.5" x14ac:dyDescent="0.2">
      <c r="A729" s="21"/>
      <c r="B729" s="591"/>
      <c r="C729" s="591"/>
    </row>
    <row r="730" spans="1:5" ht="16.5" x14ac:dyDescent="0.2">
      <c r="A730" s="21"/>
      <c r="B730" s="591"/>
      <c r="C730" s="591"/>
    </row>
    <row r="731" spans="1:5" ht="16.5" x14ac:dyDescent="0.2">
      <c r="A731" s="21"/>
      <c r="B731" s="591"/>
      <c r="C731" s="591"/>
    </row>
    <row r="732" spans="1:5" ht="16.5" x14ac:dyDescent="0.2">
      <c r="A732" s="2"/>
      <c r="B732" s="10"/>
      <c r="C732" s="10"/>
    </row>
    <row r="733" spans="1:5" ht="16.5" x14ac:dyDescent="0.25">
      <c r="A733" s="32"/>
    </row>
    <row r="734" spans="1:5" ht="16.5" x14ac:dyDescent="0.2">
      <c r="A734" s="594"/>
      <c r="B734" s="35"/>
      <c r="C734" s="591"/>
      <c r="D734" s="591"/>
      <c r="E734" s="168"/>
    </row>
    <row r="735" spans="1:5" ht="33" customHeight="1" x14ac:dyDescent="0.2">
      <c r="A735" s="594"/>
      <c r="B735" s="62"/>
      <c r="C735" s="591"/>
      <c r="D735" s="591"/>
      <c r="E735" s="169"/>
    </row>
    <row r="736" spans="1:5" ht="15.75" x14ac:dyDescent="0.2">
      <c r="A736" s="594"/>
      <c r="B736" s="62"/>
      <c r="C736" s="628"/>
      <c r="D736" s="628"/>
      <c r="E736" s="169"/>
    </row>
    <row r="737" spans="1:6" ht="15.75" x14ac:dyDescent="0.2">
      <c r="A737" s="594"/>
      <c r="B737" s="62"/>
      <c r="C737" s="628"/>
      <c r="D737" s="628"/>
      <c r="E737" s="169"/>
    </row>
    <row r="738" spans="1:6" ht="16.5" x14ac:dyDescent="0.2">
      <c r="A738" s="21"/>
      <c r="B738" s="21"/>
      <c r="C738" s="593"/>
      <c r="D738" s="622"/>
      <c r="E738" s="170"/>
    </row>
    <row r="739" spans="1:6" ht="16.5" x14ac:dyDescent="0.2">
      <c r="A739" s="21"/>
      <c r="B739" s="21"/>
      <c r="C739" s="593"/>
      <c r="D739" s="622"/>
      <c r="E739" s="170"/>
    </row>
    <row r="740" spans="1:6" ht="16.5" x14ac:dyDescent="0.2">
      <c r="A740" s="16"/>
      <c r="B740" s="16"/>
      <c r="C740" s="593"/>
      <c r="D740" s="622"/>
      <c r="E740" s="170"/>
    </row>
    <row r="741" spans="1:6" ht="16.5" x14ac:dyDescent="0.2">
      <c r="A741" s="10"/>
      <c r="B741" s="16"/>
      <c r="C741" s="16"/>
      <c r="D741" s="171"/>
      <c r="E741" s="171"/>
    </row>
    <row r="742" spans="1:6" ht="16.5" x14ac:dyDescent="0.25">
      <c r="A742" s="32"/>
    </row>
    <row r="743" spans="1:6" ht="17.25" thickBot="1" x14ac:dyDescent="0.3">
      <c r="A743" s="32"/>
    </row>
    <row r="744" spans="1:6" ht="17.25" thickBot="1" x14ac:dyDescent="0.25">
      <c r="A744" s="89"/>
      <c r="B744" s="602"/>
      <c r="C744" s="603"/>
      <c r="D744" s="604"/>
      <c r="E744" s="602"/>
      <c r="F744" s="603"/>
    </row>
    <row r="745" spans="1:6" ht="98.25" customHeight="1" x14ac:dyDescent="0.2">
      <c r="A745" s="623"/>
      <c r="B745" s="625"/>
      <c r="C745" s="30"/>
      <c r="D745" s="164"/>
      <c r="E745" s="626"/>
      <c r="F745" s="625"/>
    </row>
    <row r="746" spans="1:6" ht="17.25" thickBot="1" x14ac:dyDescent="0.25">
      <c r="A746" s="624"/>
      <c r="B746" s="624"/>
      <c r="C746" s="17"/>
      <c r="D746" s="172"/>
      <c r="E746" s="627"/>
      <c r="F746" s="624"/>
    </row>
    <row r="747" spans="1:6" ht="17.25" thickBot="1" x14ac:dyDescent="0.25">
      <c r="A747" s="27"/>
      <c r="B747" s="97"/>
      <c r="C747" s="97"/>
      <c r="D747" s="173"/>
      <c r="E747" s="173"/>
      <c r="F747" s="97"/>
    </row>
    <row r="748" spans="1:6" ht="17.25" thickBot="1" x14ac:dyDescent="0.25">
      <c r="A748" s="27"/>
      <c r="B748" s="97"/>
      <c r="C748" s="97"/>
      <c r="D748" s="173"/>
      <c r="E748" s="173"/>
      <c r="F748" s="97"/>
    </row>
    <row r="749" spans="1:6" ht="17.25" thickBot="1" x14ac:dyDescent="0.25">
      <c r="A749" s="27"/>
      <c r="B749" s="97"/>
      <c r="C749" s="97"/>
      <c r="D749" s="173"/>
      <c r="E749" s="173"/>
      <c r="F749" s="97"/>
    </row>
    <row r="750" spans="1:6" ht="16.5" x14ac:dyDescent="0.25">
      <c r="A750" s="32"/>
    </row>
    <row r="751" spans="1:6" ht="117" customHeight="1" x14ac:dyDescent="0.2">
      <c r="A751" s="592"/>
      <c r="B751" s="35"/>
      <c r="C751" s="35"/>
    </row>
    <row r="752" spans="1:6" ht="15.75" x14ac:dyDescent="0.2">
      <c r="A752" s="592"/>
      <c r="B752" s="62"/>
      <c r="C752" s="62"/>
    </row>
    <row r="753" spans="1:3" ht="16.5" x14ac:dyDescent="0.2">
      <c r="A753" s="21"/>
      <c r="B753" s="21"/>
      <c r="C753" s="21"/>
    </row>
    <row r="754" spans="1:3" ht="16.5" x14ac:dyDescent="0.2">
      <c r="A754" s="21"/>
      <c r="B754" s="21"/>
      <c r="C754" s="21"/>
    </row>
    <row r="755" spans="1:3" ht="16.5" x14ac:dyDescent="0.2">
      <c r="A755" s="21"/>
      <c r="B755" s="1"/>
      <c r="C755" s="1"/>
    </row>
    <row r="756" spans="1:3" ht="16.5" x14ac:dyDescent="0.2">
      <c r="A756" s="2"/>
      <c r="B756" s="10"/>
      <c r="C756" s="10"/>
    </row>
    <row r="757" spans="1:3" ht="16.5" x14ac:dyDescent="0.25">
      <c r="A757" s="32"/>
    </row>
    <row r="758" spans="1:3" ht="16.5" x14ac:dyDescent="0.25">
      <c r="A758" s="32"/>
    </row>
    <row r="759" spans="1:3" ht="16.5" x14ac:dyDescent="0.25">
      <c r="A759" s="32"/>
    </row>
    <row r="760" spans="1:3" ht="17.25" x14ac:dyDescent="0.2">
      <c r="A760" s="40"/>
      <c r="B760" s="59"/>
      <c r="C760" s="59"/>
    </row>
    <row r="761" spans="1:3" ht="16.5" x14ac:dyDescent="0.2">
      <c r="A761" s="21"/>
      <c r="B761" s="62"/>
      <c r="C761" s="62"/>
    </row>
    <row r="762" spans="1:3" ht="16.5" x14ac:dyDescent="0.2">
      <c r="A762" s="21"/>
      <c r="B762" s="61"/>
      <c r="C762" s="61"/>
    </row>
    <row r="763" spans="1:3" ht="16.5" x14ac:dyDescent="0.2">
      <c r="A763" s="21"/>
      <c r="B763" s="61"/>
      <c r="C763" s="61"/>
    </row>
    <row r="764" spans="1:3" ht="16.5" x14ac:dyDescent="0.2">
      <c r="A764" s="21"/>
      <c r="B764" s="61"/>
      <c r="C764" s="61"/>
    </row>
    <row r="765" spans="1:3" ht="16.5" x14ac:dyDescent="0.2">
      <c r="A765" s="21"/>
      <c r="B765" s="61"/>
      <c r="C765" s="61"/>
    </row>
    <row r="766" spans="1:3" ht="16.5" x14ac:dyDescent="0.2">
      <c r="A766" s="21"/>
      <c r="B766" s="61"/>
      <c r="C766" s="61"/>
    </row>
    <row r="767" spans="1:3" ht="16.5" x14ac:dyDescent="0.2">
      <c r="A767" s="21"/>
      <c r="B767" s="61"/>
      <c r="C767" s="61"/>
    </row>
    <row r="768" spans="1:3" ht="18.75" x14ac:dyDescent="0.2">
      <c r="A768" s="1"/>
      <c r="B768" s="39"/>
      <c r="C768" s="61"/>
    </row>
    <row r="769" spans="1:6" ht="20.25" customHeight="1" x14ac:dyDescent="0.2">
      <c r="A769" s="613"/>
      <c r="B769" s="611"/>
      <c r="C769" s="611"/>
    </row>
    <row r="770" spans="1:6" x14ac:dyDescent="0.2">
      <c r="A770" s="613"/>
      <c r="B770" s="611"/>
      <c r="C770" s="611"/>
    </row>
    <row r="771" spans="1:6" ht="16.5" x14ac:dyDescent="0.2">
      <c r="A771" s="16"/>
      <c r="B771" s="611"/>
      <c r="C771" s="611"/>
    </row>
    <row r="772" spans="1:6" ht="16.5" x14ac:dyDescent="0.2">
      <c r="A772" s="16"/>
      <c r="B772" s="611"/>
      <c r="C772" s="611"/>
    </row>
    <row r="773" spans="1:6" ht="16.5" x14ac:dyDescent="0.2">
      <c r="A773" s="16"/>
      <c r="B773" s="611"/>
      <c r="C773" s="611"/>
    </row>
    <row r="774" spans="1:6" ht="16.5" x14ac:dyDescent="0.2">
      <c r="A774" s="21"/>
      <c r="B774" s="611"/>
      <c r="C774" s="611"/>
    </row>
    <row r="775" spans="1:6" ht="20.25" customHeight="1" x14ac:dyDescent="0.2">
      <c r="A775" s="613"/>
      <c r="B775" s="611"/>
      <c r="C775" s="611"/>
    </row>
    <row r="776" spans="1:6" x14ac:dyDescent="0.2">
      <c r="A776" s="613"/>
      <c r="B776" s="611"/>
      <c r="C776" s="611"/>
    </row>
    <row r="777" spans="1:6" ht="16.5" x14ac:dyDescent="0.2">
      <c r="A777" s="16"/>
      <c r="B777" s="10"/>
      <c r="C777" s="10"/>
    </row>
    <row r="778" spans="1:6" ht="16.5" x14ac:dyDescent="0.2">
      <c r="A778" s="16"/>
      <c r="B778" s="10"/>
      <c r="C778" s="10"/>
    </row>
    <row r="779" spans="1:6" ht="16.5" x14ac:dyDescent="0.25">
      <c r="A779" s="32"/>
    </row>
    <row r="780" spans="1:6" ht="125.25" customHeight="1" x14ac:dyDescent="0.2">
      <c r="A780" s="594"/>
      <c r="B780" s="621"/>
      <c r="C780" s="621"/>
      <c r="D780" s="621"/>
      <c r="E780" s="620"/>
      <c r="F780" s="621"/>
    </row>
    <row r="781" spans="1:6" x14ac:dyDescent="0.2">
      <c r="A781" s="594"/>
      <c r="B781" s="621"/>
      <c r="C781" s="621"/>
      <c r="D781" s="621"/>
      <c r="E781" s="620"/>
      <c r="F781" s="621"/>
    </row>
    <row r="782" spans="1:6" ht="16.5" x14ac:dyDescent="0.2">
      <c r="A782" s="21"/>
      <c r="B782" s="3"/>
      <c r="C782" s="591"/>
      <c r="D782" s="591"/>
      <c r="E782" s="174"/>
      <c r="F782" s="3"/>
    </row>
    <row r="783" spans="1:6" ht="16.5" customHeight="1" x14ac:dyDescent="0.2">
      <c r="A783" s="10"/>
      <c r="B783" s="3"/>
      <c r="C783" s="591"/>
      <c r="D783" s="591"/>
      <c r="E783" s="174"/>
      <c r="F783" s="3"/>
    </row>
    <row r="784" spans="1:6" ht="16.5" x14ac:dyDescent="0.2">
      <c r="A784" s="3"/>
      <c r="B784" s="3"/>
      <c r="C784" s="591"/>
      <c r="D784" s="591"/>
      <c r="E784" s="174"/>
      <c r="F784" s="3"/>
    </row>
    <row r="785" spans="1:6" ht="16.5" x14ac:dyDescent="0.2">
      <c r="A785" s="21"/>
      <c r="B785" s="3"/>
      <c r="C785" s="591"/>
      <c r="D785" s="591"/>
      <c r="E785" s="174"/>
      <c r="F785" s="3"/>
    </row>
    <row r="786" spans="1:6" ht="16.5" x14ac:dyDescent="0.2">
      <c r="A786" s="21"/>
      <c r="B786" s="3"/>
      <c r="C786" s="591"/>
      <c r="D786" s="591"/>
      <c r="E786" s="174"/>
      <c r="F786" s="3"/>
    </row>
    <row r="787" spans="1:6" ht="20.25" customHeight="1" x14ac:dyDescent="0.2">
      <c r="A787" s="618"/>
      <c r="B787" s="618"/>
      <c r="C787" s="618"/>
      <c r="D787" s="619"/>
      <c r="E787" s="619"/>
      <c r="F787" s="611"/>
    </row>
    <row r="788" spans="1:6" x14ac:dyDescent="0.2">
      <c r="A788" s="618"/>
      <c r="B788" s="618"/>
      <c r="C788" s="618"/>
      <c r="D788" s="619"/>
      <c r="E788" s="619"/>
      <c r="F788" s="611"/>
    </row>
    <row r="789" spans="1:6" ht="17.25" x14ac:dyDescent="0.2">
      <c r="A789" s="594"/>
      <c r="B789" s="594"/>
      <c r="C789" s="594"/>
      <c r="D789" s="617"/>
      <c r="E789" s="617"/>
      <c r="F789" s="3"/>
    </row>
    <row r="790" spans="1:6" ht="16.5" customHeight="1" x14ac:dyDescent="0.2">
      <c r="A790" s="592"/>
      <c r="B790" s="592"/>
      <c r="C790" s="592"/>
      <c r="D790" s="617"/>
      <c r="E790" s="617"/>
      <c r="F790" s="3"/>
    </row>
    <row r="791" spans="1:6" ht="49.5" customHeight="1" x14ac:dyDescent="0.2">
      <c r="A791" s="592"/>
      <c r="B791" s="592"/>
      <c r="C791" s="592"/>
      <c r="D791" s="617"/>
      <c r="E791" s="617"/>
      <c r="F791" s="3"/>
    </row>
    <row r="792" spans="1:6" ht="33" customHeight="1" x14ac:dyDescent="0.2">
      <c r="A792" s="592"/>
      <c r="B792" s="592"/>
      <c r="C792" s="592"/>
      <c r="D792" s="617"/>
      <c r="E792" s="617"/>
      <c r="F792" s="3"/>
    </row>
    <row r="793" spans="1:6" ht="49.5" customHeight="1" x14ac:dyDescent="0.2">
      <c r="A793" s="592"/>
      <c r="B793" s="592"/>
      <c r="C793" s="592"/>
      <c r="D793" s="617"/>
      <c r="E793" s="617"/>
      <c r="F793" s="3"/>
    </row>
    <row r="794" spans="1:6" ht="33" customHeight="1" x14ac:dyDescent="0.2">
      <c r="A794" s="592"/>
      <c r="B794" s="592"/>
      <c r="C794" s="592"/>
      <c r="D794" s="617"/>
      <c r="E794" s="617"/>
      <c r="F794" s="3"/>
    </row>
    <row r="795" spans="1:6" ht="16.5" x14ac:dyDescent="0.2">
      <c r="A795" s="592"/>
      <c r="B795" s="592"/>
      <c r="C795" s="592"/>
      <c r="D795" s="612"/>
      <c r="E795" s="612"/>
      <c r="F795" s="1"/>
    </row>
    <row r="796" spans="1:6" ht="16.5" customHeight="1" x14ac:dyDescent="0.2">
      <c r="A796" s="592"/>
      <c r="B796" s="592"/>
      <c r="C796" s="592"/>
      <c r="D796" s="612"/>
      <c r="E796" s="612"/>
      <c r="F796" s="1"/>
    </row>
    <row r="797" spans="1:6" ht="16.5" customHeight="1" x14ac:dyDescent="0.2">
      <c r="A797" s="592"/>
      <c r="B797" s="592"/>
      <c r="C797" s="592"/>
      <c r="D797" s="612"/>
      <c r="E797" s="612"/>
      <c r="F797" s="1"/>
    </row>
    <row r="798" spans="1:6" ht="33" customHeight="1" x14ac:dyDescent="0.2">
      <c r="A798" s="592"/>
      <c r="B798" s="592"/>
      <c r="C798" s="592"/>
      <c r="D798" s="612"/>
      <c r="E798" s="612"/>
      <c r="F798" s="1"/>
    </row>
    <row r="799" spans="1:6" ht="16.5" x14ac:dyDescent="0.2">
      <c r="A799" s="592"/>
      <c r="B799" s="592"/>
      <c r="C799" s="592"/>
      <c r="D799" s="612"/>
      <c r="E799" s="612"/>
      <c r="F799" s="1"/>
    </row>
    <row r="800" spans="1:6" x14ac:dyDescent="0.2">
      <c r="A800" s="611"/>
      <c r="B800" s="611"/>
      <c r="C800" s="611"/>
      <c r="D800" s="617"/>
      <c r="E800" s="617"/>
      <c r="F800" s="591"/>
    </row>
    <row r="801" spans="1:6" x14ac:dyDescent="0.2">
      <c r="A801" s="611"/>
      <c r="B801" s="611"/>
      <c r="C801" s="611"/>
      <c r="D801" s="617"/>
      <c r="E801" s="617"/>
      <c r="F801" s="591"/>
    </row>
    <row r="802" spans="1:6" ht="34.5" customHeight="1" x14ac:dyDescent="0.2">
      <c r="A802" s="615"/>
      <c r="B802" s="615"/>
      <c r="C802" s="615"/>
      <c r="D802" s="617"/>
      <c r="E802" s="617"/>
      <c r="F802" s="591"/>
    </row>
    <row r="803" spans="1:6" ht="16.5" customHeight="1" x14ac:dyDescent="0.2">
      <c r="A803" s="616"/>
      <c r="B803" s="616"/>
      <c r="C803" s="616"/>
      <c r="D803" s="617"/>
      <c r="E803" s="617"/>
      <c r="F803" s="591"/>
    </row>
    <row r="804" spans="1:6" ht="16.5" customHeight="1" x14ac:dyDescent="0.2">
      <c r="A804" s="592"/>
      <c r="B804" s="592"/>
      <c r="C804" s="592"/>
      <c r="D804" s="614"/>
      <c r="E804" s="614"/>
      <c r="F804" s="21"/>
    </row>
    <row r="805" spans="1:6" ht="33" customHeight="1" x14ac:dyDescent="0.2">
      <c r="A805" s="592"/>
      <c r="B805" s="592"/>
      <c r="C805" s="592"/>
      <c r="D805" s="614"/>
      <c r="E805" s="614"/>
      <c r="F805" s="21"/>
    </row>
    <row r="806" spans="1:6" ht="16.5" customHeight="1" x14ac:dyDescent="0.2">
      <c r="A806" s="592"/>
      <c r="B806" s="592"/>
      <c r="C806" s="592"/>
      <c r="D806" s="614"/>
      <c r="E806" s="614"/>
      <c r="F806" s="21"/>
    </row>
    <row r="807" spans="1:6" ht="16.5" customHeight="1" x14ac:dyDescent="0.2">
      <c r="A807" s="592"/>
      <c r="B807" s="592"/>
      <c r="C807" s="592"/>
      <c r="D807" s="614"/>
      <c r="E807" s="614"/>
      <c r="F807" s="21"/>
    </row>
    <row r="808" spans="1:6" ht="16.5" customHeight="1" x14ac:dyDescent="0.2">
      <c r="A808" s="592"/>
      <c r="B808" s="592"/>
      <c r="C808" s="592"/>
      <c r="D808" s="614"/>
      <c r="E808" s="614"/>
      <c r="F808" s="21"/>
    </row>
    <row r="809" spans="1:6" ht="16.5" customHeight="1" x14ac:dyDescent="0.2">
      <c r="A809" s="592"/>
      <c r="B809" s="592"/>
      <c r="C809" s="592"/>
      <c r="D809" s="614"/>
      <c r="E809" s="614"/>
      <c r="F809" s="21"/>
    </row>
    <row r="810" spans="1:6" ht="16.5" customHeight="1" x14ac:dyDescent="0.2">
      <c r="A810" s="592"/>
      <c r="B810" s="592"/>
      <c r="C810" s="592"/>
      <c r="D810" s="614"/>
      <c r="E810" s="614"/>
      <c r="F810" s="21"/>
    </row>
    <row r="811" spans="1:6" ht="33" customHeight="1" x14ac:dyDescent="0.2">
      <c r="A811" s="592"/>
      <c r="B811" s="592"/>
      <c r="C811" s="592"/>
      <c r="D811" s="614"/>
      <c r="E811" s="614"/>
      <c r="F811" s="21"/>
    </row>
    <row r="812" spans="1:6" ht="16.5" customHeight="1" x14ac:dyDescent="0.2">
      <c r="A812" s="592"/>
      <c r="B812" s="592"/>
      <c r="C812" s="592"/>
      <c r="D812" s="612"/>
      <c r="E812" s="612"/>
      <c r="F812" s="1"/>
    </row>
    <row r="813" spans="1:6" ht="33" customHeight="1" x14ac:dyDescent="0.2">
      <c r="A813" s="592"/>
      <c r="B813" s="592"/>
      <c r="C813" s="592"/>
      <c r="D813" s="612"/>
      <c r="E813" s="612"/>
      <c r="F813" s="1"/>
    </row>
    <row r="814" spans="1:6" ht="33" customHeight="1" x14ac:dyDescent="0.2">
      <c r="A814" s="592"/>
      <c r="B814" s="592"/>
      <c r="C814" s="592"/>
      <c r="D814" s="612"/>
      <c r="E814" s="612"/>
      <c r="F814" s="1"/>
    </row>
    <row r="815" spans="1:6" ht="16.5" x14ac:dyDescent="0.2">
      <c r="A815" s="613"/>
      <c r="B815" s="613"/>
      <c r="C815" s="613"/>
      <c r="D815" s="612"/>
      <c r="E815" s="612"/>
      <c r="F815" s="1"/>
    </row>
    <row r="816" spans="1:6" ht="33" customHeight="1" x14ac:dyDescent="0.2">
      <c r="A816" s="592"/>
      <c r="B816" s="592"/>
      <c r="C816" s="592"/>
      <c r="D816" s="612"/>
      <c r="E816" s="612"/>
      <c r="F816" s="1"/>
    </row>
    <row r="817" spans="1:6" ht="33" customHeight="1" x14ac:dyDescent="0.2">
      <c r="A817" s="592"/>
      <c r="B817" s="592"/>
      <c r="C817" s="592"/>
      <c r="D817" s="612"/>
      <c r="E817" s="612"/>
      <c r="F817" s="1"/>
    </row>
    <row r="818" spans="1:6" ht="33" customHeight="1" x14ac:dyDescent="0.2">
      <c r="A818" s="592"/>
      <c r="B818" s="592"/>
      <c r="C818" s="592"/>
      <c r="D818" s="612"/>
      <c r="E818" s="612"/>
      <c r="F818" s="1"/>
    </row>
    <row r="819" spans="1:6" ht="16.5" x14ac:dyDescent="0.2">
      <c r="A819" s="592"/>
      <c r="B819" s="592"/>
      <c r="C819" s="592"/>
      <c r="D819" s="612"/>
      <c r="E819" s="612"/>
      <c r="F819" s="1"/>
    </row>
    <row r="820" spans="1:6" ht="66" customHeight="1" x14ac:dyDescent="0.2">
      <c r="A820" s="592"/>
      <c r="B820" s="592"/>
      <c r="C820" s="592"/>
      <c r="D820" s="612"/>
      <c r="E820" s="612"/>
      <c r="F820" s="1"/>
    </row>
    <row r="821" spans="1:6" x14ac:dyDescent="0.2">
      <c r="A821" s="28"/>
      <c r="B821" s="28"/>
      <c r="C821" s="28"/>
      <c r="D821" s="149"/>
      <c r="E821" s="149"/>
      <c r="F821" s="28"/>
    </row>
    <row r="822" spans="1:6" ht="16.5" x14ac:dyDescent="0.25">
      <c r="A822" s="32"/>
    </row>
    <row r="823" spans="1:6" ht="17.25" x14ac:dyDescent="0.2">
      <c r="A823" s="99"/>
      <c r="B823" s="591"/>
      <c r="C823" s="591"/>
    </row>
    <row r="824" spans="1:6" ht="16.5" x14ac:dyDescent="0.2">
      <c r="A824" s="100"/>
      <c r="B824" s="591"/>
      <c r="C824" s="591"/>
    </row>
    <row r="825" spans="1:6" ht="16.5" x14ac:dyDescent="0.2">
      <c r="A825" s="21"/>
      <c r="B825" s="3"/>
      <c r="C825" s="3"/>
    </row>
    <row r="826" spans="1:6" ht="16.5" x14ac:dyDescent="0.2">
      <c r="A826" s="21"/>
      <c r="B826" s="3"/>
      <c r="C826" s="3"/>
    </row>
    <row r="827" spans="1:6" ht="16.5" x14ac:dyDescent="0.2">
      <c r="A827" s="21"/>
      <c r="B827" s="3"/>
      <c r="C827" s="3"/>
    </row>
    <row r="828" spans="1:6" ht="16.5" x14ac:dyDescent="0.2">
      <c r="A828" s="21"/>
      <c r="B828" s="3"/>
      <c r="C828" s="3"/>
    </row>
    <row r="829" spans="1:6" ht="16.5" x14ac:dyDescent="0.2">
      <c r="A829" s="21"/>
      <c r="B829" s="3"/>
      <c r="C829" s="3"/>
    </row>
    <row r="830" spans="1:6" ht="16.5" x14ac:dyDescent="0.2">
      <c r="A830" s="2"/>
      <c r="B830" s="3"/>
      <c r="C830" s="3"/>
    </row>
    <row r="831" spans="1:6" ht="16.5" x14ac:dyDescent="0.2">
      <c r="A831" s="21"/>
      <c r="B831" s="3"/>
      <c r="C831" s="3"/>
    </row>
    <row r="832" spans="1:6" ht="16.5" x14ac:dyDescent="0.2">
      <c r="A832" s="21"/>
      <c r="B832" s="10"/>
      <c r="C832" s="10"/>
    </row>
    <row r="833" spans="1:3" ht="16.5" x14ac:dyDescent="0.2">
      <c r="A833" s="21"/>
      <c r="B833" s="1"/>
      <c r="C833" s="1"/>
    </row>
    <row r="834" spans="1:3" ht="16.5" x14ac:dyDescent="0.25">
      <c r="A834" s="32"/>
    </row>
    <row r="835" spans="1:3" ht="17.25" x14ac:dyDescent="0.3">
      <c r="A835" s="22"/>
    </row>
    <row r="836" spans="1:3" ht="16.5" x14ac:dyDescent="0.25">
      <c r="A836" s="32"/>
    </row>
    <row r="837" spans="1:3" ht="87" customHeight="1" x14ac:dyDescent="0.2">
      <c r="A837" s="593"/>
      <c r="B837" s="59"/>
      <c r="C837" s="59"/>
    </row>
    <row r="838" spans="1:3" ht="15" x14ac:dyDescent="0.2">
      <c r="A838" s="593"/>
      <c r="B838" s="60"/>
      <c r="C838" s="60"/>
    </row>
    <row r="839" spans="1:3" ht="16.5" x14ac:dyDescent="0.2">
      <c r="A839" s="16"/>
      <c r="B839" s="21"/>
      <c r="C839" s="21"/>
    </row>
    <row r="840" spans="1:3" ht="16.5" x14ac:dyDescent="0.2">
      <c r="A840" s="16"/>
      <c r="B840" s="21"/>
      <c r="C840" s="21"/>
    </row>
    <row r="841" spans="1:3" ht="16.5" x14ac:dyDescent="0.2">
      <c r="A841" s="16"/>
      <c r="B841" s="21"/>
      <c r="C841" s="21"/>
    </row>
    <row r="842" spans="1:3" ht="16.5" x14ac:dyDescent="0.2">
      <c r="A842" s="21"/>
      <c r="B842" s="1"/>
      <c r="C842" s="1"/>
    </row>
    <row r="843" spans="1:3" ht="16.5" x14ac:dyDescent="0.2">
      <c r="A843" s="2"/>
      <c r="B843" s="10"/>
      <c r="C843" s="10"/>
    </row>
    <row r="844" spans="1:3" ht="16.5" x14ac:dyDescent="0.2">
      <c r="A844" s="2"/>
      <c r="B844" s="611"/>
      <c r="C844" s="611"/>
    </row>
    <row r="845" spans="1:3" ht="16.5" x14ac:dyDescent="0.2">
      <c r="A845" s="16"/>
      <c r="B845" s="611"/>
      <c r="C845" s="611"/>
    </row>
    <row r="846" spans="1:3" ht="16.5" x14ac:dyDescent="0.2">
      <c r="A846" s="2"/>
      <c r="B846" s="10"/>
      <c r="C846" s="10"/>
    </row>
    <row r="847" spans="1:3" ht="16.5" x14ac:dyDescent="0.2">
      <c r="A847" s="2"/>
      <c r="B847" s="10"/>
      <c r="C847" s="10"/>
    </row>
    <row r="848" spans="1:3" ht="16.5" x14ac:dyDescent="0.25">
      <c r="A848" s="32"/>
    </row>
    <row r="849" spans="1:1" ht="16.5" x14ac:dyDescent="0.25">
      <c r="A849" s="32"/>
    </row>
    <row r="850" spans="1:1" ht="16.5" x14ac:dyDescent="0.25">
      <c r="A850" s="32"/>
    </row>
    <row r="851" spans="1:1" ht="16.5" x14ac:dyDescent="0.25">
      <c r="A851" s="32"/>
    </row>
    <row r="852" spans="1:1" ht="16.5" x14ac:dyDescent="0.25">
      <c r="A852" s="32"/>
    </row>
    <row r="853" spans="1:1" ht="16.5" x14ac:dyDescent="0.25">
      <c r="A853" s="32"/>
    </row>
    <row r="854" spans="1:1" ht="16.5" x14ac:dyDescent="0.25">
      <c r="A854" s="32"/>
    </row>
    <row r="855" spans="1:1" ht="16.5" x14ac:dyDescent="0.25">
      <c r="A855" s="32"/>
    </row>
    <row r="856" spans="1:1" ht="16.5" x14ac:dyDescent="0.25">
      <c r="A856" s="32"/>
    </row>
    <row r="857" spans="1:1" ht="16.5" x14ac:dyDescent="0.25">
      <c r="A857" s="32"/>
    </row>
    <row r="858" spans="1:1" ht="16.5" x14ac:dyDescent="0.25">
      <c r="A858" s="32"/>
    </row>
    <row r="859" spans="1:1" ht="16.5" x14ac:dyDescent="0.25">
      <c r="A859" s="32"/>
    </row>
    <row r="860" spans="1:1" ht="16.5" x14ac:dyDescent="0.25">
      <c r="A860" s="32"/>
    </row>
    <row r="861" spans="1:1" ht="16.5" x14ac:dyDescent="0.25">
      <c r="A861" s="32"/>
    </row>
    <row r="862" spans="1:1" ht="16.5" x14ac:dyDescent="0.25">
      <c r="A862" s="32"/>
    </row>
    <row r="863" spans="1:1" ht="16.5" x14ac:dyDescent="0.25">
      <c r="A863" s="32"/>
    </row>
    <row r="864" spans="1:1" ht="16.5" x14ac:dyDescent="0.25">
      <c r="A864" s="32"/>
    </row>
    <row r="865" spans="1:1" ht="16.5" x14ac:dyDescent="0.25">
      <c r="A865" s="32"/>
    </row>
    <row r="866" spans="1:1" ht="16.5" x14ac:dyDescent="0.25">
      <c r="A866" s="32"/>
    </row>
    <row r="867" spans="1:1" ht="16.5" x14ac:dyDescent="0.25">
      <c r="A867" s="32"/>
    </row>
    <row r="868" spans="1:1" ht="16.5" x14ac:dyDescent="0.25">
      <c r="A868" s="32"/>
    </row>
    <row r="869" spans="1:1" ht="16.5" x14ac:dyDescent="0.25">
      <c r="A869" s="32"/>
    </row>
    <row r="870" spans="1:1" ht="16.5" x14ac:dyDescent="0.25">
      <c r="A870" s="32"/>
    </row>
    <row r="871" spans="1:1" ht="16.5" x14ac:dyDescent="0.25">
      <c r="A871" s="32"/>
    </row>
    <row r="872" spans="1:1" ht="16.5" x14ac:dyDescent="0.25">
      <c r="A872" s="32"/>
    </row>
    <row r="873" spans="1:1" ht="16.5" x14ac:dyDescent="0.25">
      <c r="A873" s="32"/>
    </row>
    <row r="874" spans="1:1" ht="16.5" x14ac:dyDescent="0.25">
      <c r="A874" s="32"/>
    </row>
    <row r="875" spans="1:1" ht="16.5" x14ac:dyDescent="0.25">
      <c r="A875" s="32"/>
    </row>
    <row r="876" spans="1:1" ht="16.5" x14ac:dyDescent="0.25">
      <c r="A876" s="32"/>
    </row>
    <row r="877" spans="1:1" ht="16.5" x14ac:dyDescent="0.25">
      <c r="A877" s="32"/>
    </row>
    <row r="878" spans="1:1" ht="16.5" x14ac:dyDescent="0.25">
      <c r="A878" s="32"/>
    </row>
    <row r="879" spans="1:1" ht="16.5" x14ac:dyDescent="0.25">
      <c r="A879" s="32"/>
    </row>
    <row r="880" spans="1:1" ht="16.5" x14ac:dyDescent="0.25">
      <c r="A880" s="32"/>
    </row>
    <row r="881" spans="1:3" ht="16.5" x14ac:dyDescent="0.25">
      <c r="A881" s="32"/>
    </row>
    <row r="882" spans="1:3" ht="16.5" x14ac:dyDescent="0.25">
      <c r="A882" s="32"/>
    </row>
    <row r="883" spans="1:3" ht="16.5" x14ac:dyDescent="0.25">
      <c r="A883" s="32"/>
    </row>
    <row r="884" spans="1:3" ht="17.25" x14ac:dyDescent="0.3">
      <c r="A884" s="22"/>
    </row>
    <row r="885" spans="1:3" ht="16.5" x14ac:dyDescent="0.25">
      <c r="A885" s="32"/>
    </row>
    <row r="886" spans="1:3" ht="16.5" x14ac:dyDescent="0.25">
      <c r="A886" s="32"/>
    </row>
    <row r="887" spans="1:3" ht="16.5" x14ac:dyDescent="0.25">
      <c r="A887" s="32"/>
    </row>
    <row r="888" spans="1:3" ht="16.5" x14ac:dyDescent="0.25">
      <c r="A888" s="32"/>
    </row>
    <row r="889" spans="1:3" ht="16.5" x14ac:dyDescent="0.25">
      <c r="A889" s="32"/>
    </row>
    <row r="890" spans="1:3" ht="18.75" x14ac:dyDescent="0.3">
      <c r="A890" s="4"/>
    </row>
    <row r="891" spans="1:3" ht="19.5" x14ac:dyDescent="0.2">
      <c r="A891" s="101"/>
      <c r="B891" s="591"/>
      <c r="C891" s="591"/>
    </row>
    <row r="892" spans="1:3" ht="16.5" x14ac:dyDescent="0.2">
      <c r="A892" s="100"/>
      <c r="B892" s="591"/>
      <c r="C892" s="591"/>
    </row>
    <row r="893" spans="1:3" ht="16.5" x14ac:dyDescent="0.2">
      <c r="A893" s="21"/>
      <c r="B893" s="3"/>
      <c r="C893" s="3"/>
    </row>
    <row r="894" spans="1:3" ht="16.5" x14ac:dyDescent="0.2">
      <c r="A894" s="21"/>
      <c r="B894" s="3"/>
      <c r="C894" s="3"/>
    </row>
    <row r="895" spans="1:3" ht="16.5" x14ac:dyDescent="0.2">
      <c r="A895" s="21"/>
      <c r="B895" s="3"/>
      <c r="C895" s="3"/>
    </row>
    <row r="896" spans="1:3" ht="16.5" x14ac:dyDescent="0.2">
      <c r="A896" s="21"/>
      <c r="B896" s="3"/>
      <c r="C896" s="3"/>
    </row>
    <row r="897" spans="1:3" ht="16.5" x14ac:dyDescent="0.2">
      <c r="A897" s="21"/>
      <c r="B897" s="3"/>
      <c r="C897" s="3"/>
    </row>
    <row r="898" spans="1:3" ht="16.5" x14ac:dyDescent="0.2">
      <c r="A898" s="21"/>
      <c r="B898" s="3"/>
      <c r="C898" s="3"/>
    </row>
    <row r="899" spans="1:3" ht="16.5" x14ac:dyDescent="0.2">
      <c r="A899" s="21"/>
      <c r="B899" s="3"/>
      <c r="C899" s="3"/>
    </row>
    <row r="900" spans="1:3" ht="16.5" x14ac:dyDescent="0.2">
      <c r="A900" s="1"/>
      <c r="B900" s="10"/>
      <c r="C900" s="10"/>
    </row>
    <row r="901" spans="1:3" ht="18.75" x14ac:dyDescent="0.3">
      <c r="A901" s="4"/>
    </row>
    <row r="902" spans="1:3" ht="17.25" x14ac:dyDescent="0.3">
      <c r="A902" s="54"/>
    </row>
    <row r="903" spans="1:3" ht="16.5" x14ac:dyDescent="0.25">
      <c r="A903" s="32"/>
    </row>
    <row r="904" spans="1:3" ht="69.75" customHeight="1" x14ac:dyDescent="0.2">
      <c r="A904" s="593"/>
      <c r="B904" s="592"/>
      <c r="C904" s="592"/>
    </row>
    <row r="905" spans="1:3" x14ac:dyDescent="0.2">
      <c r="A905" s="593"/>
      <c r="B905" s="592"/>
      <c r="C905" s="592"/>
    </row>
    <row r="906" spans="1:3" ht="16.5" x14ac:dyDescent="0.2">
      <c r="A906" s="21"/>
      <c r="B906" s="21"/>
      <c r="C906" s="21"/>
    </row>
    <row r="907" spans="1:3" ht="16.5" x14ac:dyDescent="0.2">
      <c r="A907" s="102"/>
      <c r="B907" s="3"/>
      <c r="C907" s="3"/>
    </row>
    <row r="908" spans="1:3" ht="16.5" x14ac:dyDescent="0.2">
      <c r="A908" s="102"/>
      <c r="B908" s="3"/>
      <c r="C908" s="3"/>
    </row>
    <row r="909" spans="1:3" ht="16.5" x14ac:dyDescent="0.2">
      <c r="A909" s="102"/>
      <c r="B909" s="3"/>
      <c r="C909" s="3"/>
    </row>
    <row r="910" spans="1:3" ht="16.5" x14ac:dyDescent="0.2">
      <c r="A910" s="102"/>
      <c r="B910" s="3"/>
      <c r="C910" s="3"/>
    </row>
    <row r="911" spans="1:3" ht="16.5" x14ac:dyDescent="0.2">
      <c r="A911" s="21"/>
      <c r="B911" s="10"/>
      <c r="C911" s="10"/>
    </row>
    <row r="912" spans="1:3" ht="16.5" x14ac:dyDescent="0.25">
      <c r="A912" s="32"/>
    </row>
    <row r="913" spans="1:9" ht="16.5" x14ac:dyDescent="0.2">
      <c r="A913" s="3"/>
      <c r="B913" s="21"/>
      <c r="C913" s="21"/>
      <c r="D913" s="170"/>
    </row>
    <row r="914" spans="1:9" ht="16.5" x14ac:dyDescent="0.2">
      <c r="A914" s="591"/>
      <c r="B914" s="102"/>
      <c r="C914" s="3"/>
      <c r="D914" s="174"/>
    </row>
    <row r="915" spans="1:9" ht="16.5" x14ac:dyDescent="0.2">
      <c r="A915" s="591"/>
      <c r="B915" s="102"/>
      <c r="C915" s="3"/>
      <c r="D915" s="174"/>
    </row>
    <row r="916" spans="1:9" ht="16.5" x14ac:dyDescent="0.2">
      <c r="A916" s="591"/>
      <c r="B916" s="21"/>
      <c r="C916" s="3"/>
      <c r="D916" s="174"/>
    </row>
    <row r="917" spans="1:9" ht="16.5" x14ac:dyDescent="0.2">
      <c r="A917" s="591"/>
      <c r="B917" s="1"/>
      <c r="C917" s="3"/>
      <c r="D917" s="174"/>
    </row>
    <row r="918" spans="1:9" ht="16.5" x14ac:dyDescent="0.2">
      <c r="A918" s="591"/>
      <c r="B918" s="1"/>
      <c r="C918" s="3"/>
      <c r="D918" s="174"/>
    </row>
    <row r="919" spans="1:9" ht="16.5" x14ac:dyDescent="0.25">
      <c r="A919" s="32"/>
    </row>
    <row r="920" spans="1:9" ht="17.25" x14ac:dyDescent="0.3">
      <c r="A920" s="22"/>
    </row>
    <row r="921" spans="1:9" ht="16.5" x14ac:dyDescent="0.25">
      <c r="A921" s="32"/>
    </row>
    <row r="922" spans="1:9" ht="16.5" x14ac:dyDescent="0.25">
      <c r="A922" s="32"/>
    </row>
    <row r="923" spans="1:9" ht="17.25" thickBot="1" x14ac:dyDescent="0.3">
      <c r="A923" s="32"/>
    </row>
    <row r="924" spans="1:9" ht="17.25" thickBot="1" x14ac:dyDescent="0.25">
      <c r="A924" s="103"/>
      <c r="B924" s="602"/>
      <c r="C924" s="603"/>
      <c r="D924" s="603"/>
      <c r="E924" s="603"/>
      <c r="F924" s="603"/>
      <c r="G924" s="603"/>
      <c r="H924" s="603"/>
      <c r="I924" s="604"/>
    </row>
    <row r="925" spans="1:9" ht="35.25" customHeight="1" x14ac:dyDescent="0.2">
      <c r="A925" s="605"/>
      <c r="B925" s="607"/>
      <c r="C925" s="607"/>
      <c r="D925" s="609"/>
      <c r="E925" s="609"/>
      <c r="F925" s="607"/>
      <c r="G925" s="607"/>
      <c r="H925" s="104"/>
      <c r="I925" s="607"/>
    </row>
    <row r="926" spans="1:9" x14ac:dyDescent="0.2">
      <c r="A926" s="606"/>
      <c r="B926" s="608"/>
      <c r="C926" s="608"/>
      <c r="D926" s="610"/>
      <c r="E926" s="610"/>
      <c r="F926" s="608"/>
      <c r="G926" s="608"/>
      <c r="H926" s="105"/>
      <c r="I926" s="608"/>
    </row>
    <row r="927" spans="1:9" ht="17.25" thickBot="1" x14ac:dyDescent="0.25">
      <c r="A927" s="106"/>
      <c r="B927" s="107"/>
      <c r="C927" s="107"/>
      <c r="D927" s="175"/>
      <c r="E927" s="175"/>
      <c r="F927" s="107"/>
      <c r="G927" s="107"/>
      <c r="H927" s="107"/>
      <c r="I927" s="107"/>
    </row>
    <row r="928" spans="1:9" ht="15.75" customHeight="1" x14ac:dyDescent="0.2">
      <c r="A928" s="108"/>
      <c r="B928" s="596"/>
      <c r="C928" s="596"/>
      <c r="D928" s="599"/>
      <c r="E928" s="599"/>
      <c r="F928" s="596"/>
      <c r="G928" s="596"/>
      <c r="H928" s="596"/>
      <c r="I928" s="596"/>
    </row>
    <row r="929" spans="1:9" ht="15.75" customHeight="1" x14ac:dyDescent="0.2">
      <c r="A929" s="109"/>
      <c r="B929" s="597"/>
      <c r="C929" s="597"/>
      <c r="D929" s="600"/>
      <c r="E929" s="600"/>
      <c r="F929" s="597"/>
      <c r="G929" s="597"/>
      <c r="H929" s="597"/>
      <c r="I929" s="597"/>
    </row>
    <row r="930" spans="1:9" ht="15.75" customHeight="1" x14ac:dyDescent="0.2">
      <c r="A930" s="109"/>
      <c r="B930" s="597"/>
      <c r="C930" s="597"/>
      <c r="D930" s="600"/>
      <c r="E930" s="600"/>
      <c r="F930" s="597"/>
      <c r="G930" s="597"/>
      <c r="H930" s="597"/>
      <c r="I930" s="597"/>
    </row>
    <row r="931" spans="1:9" ht="15.75" customHeight="1" x14ac:dyDescent="0.2">
      <c r="A931" s="109"/>
      <c r="B931" s="597"/>
      <c r="C931" s="597"/>
      <c r="D931" s="600"/>
      <c r="E931" s="600"/>
      <c r="F931" s="597"/>
      <c r="G931" s="597"/>
      <c r="H931" s="597"/>
      <c r="I931" s="597"/>
    </row>
    <row r="932" spans="1:9" ht="15.75" customHeight="1" x14ac:dyDescent="0.2">
      <c r="A932" s="109"/>
      <c r="B932" s="597"/>
      <c r="C932" s="597"/>
      <c r="D932" s="600"/>
      <c r="E932" s="600"/>
      <c r="F932" s="597"/>
      <c r="G932" s="597"/>
      <c r="H932" s="597"/>
      <c r="I932" s="597"/>
    </row>
    <row r="933" spans="1:9" ht="15.75" customHeight="1" x14ac:dyDescent="0.2">
      <c r="A933" s="109"/>
      <c r="B933" s="597"/>
      <c r="C933" s="597"/>
      <c r="D933" s="600"/>
      <c r="E933" s="600"/>
      <c r="F933" s="597"/>
      <c r="G933" s="597"/>
      <c r="H933" s="597"/>
      <c r="I933" s="597"/>
    </row>
    <row r="934" spans="1:9" ht="15.75" customHeight="1" x14ac:dyDescent="0.2">
      <c r="A934" s="109"/>
      <c r="B934" s="597"/>
      <c r="C934" s="597"/>
      <c r="D934" s="600"/>
      <c r="E934" s="600"/>
      <c r="F934" s="597"/>
      <c r="G934" s="597"/>
      <c r="H934" s="597"/>
      <c r="I934" s="597"/>
    </row>
    <row r="935" spans="1:9" ht="15.75" customHeight="1" x14ac:dyDescent="0.2">
      <c r="A935" s="109"/>
      <c r="B935" s="597"/>
      <c r="C935" s="597"/>
      <c r="D935" s="600"/>
      <c r="E935" s="600"/>
      <c r="F935" s="597"/>
      <c r="G935" s="597"/>
      <c r="H935" s="597"/>
      <c r="I935" s="597"/>
    </row>
    <row r="936" spans="1:9" ht="15.75" customHeight="1" x14ac:dyDescent="0.2">
      <c r="A936" s="109"/>
      <c r="B936" s="597"/>
      <c r="C936" s="597"/>
      <c r="D936" s="600"/>
      <c r="E936" s="600"/>
      <c r="F936" s="597"/>
      <c r="G936" s="597"/>
      <c r="H936" s="597"/>
      <c r="I936" s="597"/>
    </row>
    <row r="937" spans="1:9" ht="15.75" customHeight="1" x14ac:dyDescent="0.2">
      <c r="A937" s="109"/>
      <c r="B937" s="597"/>
      <c r="C937" s="597"/>
      <c r="D937" s="600"/>
      <c r="E937" s="600"/>
      <c r="F937" s="597"/>
      <c r="G937" s="597"/>
      <c r="H937" s="597"/>
      <c r="I937" s="597"/>
    </row>
    <row r="938" spans="1:9" ht="15.75" customHeight="1" x14ac:dyDescent="0.2">
      <c r="A938" s="110"/>
      <c r="B938" s="598"/>
      <c r="C938" s="598"/>
      <c r="D938" s="601"/>
      <c r="E938" s="601"/>
      <c r="F938" s="598"/>
      <c r="G938" s="598"/>
      <c r="H938" s="598"/>
      <c r="I938" s="598"/>
    </row>
    <row r="939" spans="1:9" ht="16.5" x14ac:dyDescent="0.2">
      <c r="A939" s="111"/>
      <c r="B939" s="112"/>
      <c r="C939" s="112"/>
      <c r="D939" s="176"/>
      <c r="E939" s="176"/>
      <c r="F939" s="112"/>
      <c r="G939" s="112"/>
      <c r="H939" s="112"/>
      <c r="I939" s="112"/>
    </row>
    <row r="940" spans="1:9" ht="15.75" customHeight="1" x14ac:dyDescent="0.2">
      <c r="A940" s="109"/>
      <c r="B940" s="596"/>
      <c r="C940" s="596"/>
      <c r="D940" s="599"/>
      <c r="E940" s="599"/>
      <c r="F940" s="596"/>
      <c r="G940" s="596"/>
      <c r="H940" s="596"/>
      <c r="I940" s="596"/>
    </row>
    <row r="941" spans="1:9" ht="15.75" customHeight="1" x14ac:dyDescent="0.2">
      <c r="A941" s="109"/>
      <c r="B941" s="597"/>
      <c r="C941" s="597"/>
      <c r="D941" s="600"/>
      <c r="E941" s="600"/>
      <c r="F941" s="597"/>
      <c r="G941" s="597"/>
      <c r="H941" s="597"/>
      <c r="I941" s="597"/>
    </row>
    <row r="942" spans="1:9" ht="15.75" customHeight="1" x14ac:dyDescent="0.2">
      <c r="A942" s="109"/>
      <c r="B942" s="597"/>
      <c r="C942" s="597"/>
      <c r="D942" s="600"/>
      <c r="E942" s="600"/>
      <c r="F942" s="597"/>
      <c r="G942" s="597"/>
      <c r="H942" s="597"/>
      <c r="I942" s="597"/>
    </row>
    <row r="943" spans="1:9" ht="15.75" customHeight="1" x14ac:dyDescent="0.2">
      <c r="A943" s="109"/>
      <c r="B943" s="597"/>
      <c r="C943" s="597"/>
      <c r="D943" s="600"/>
      <c r="E943" s="600"/>
      <c r="F943" s="597"/>
      <c r="G943" s="597"/>
      <c r="H943" s="597"/>
      <c r="I943" s="597"/>
    </row>
    <row r="944" spans="1:9" ht="15.75" customHeight="1" x14ac:dyDescent="0.2">
      <c r="A944" s="109"/>
      <c r="B944" s="597"/>
      <c r="C944" s="597"/>
      <c r="D944" s="600"/>
      <c r="E944" s="600"/>
      <c r="F944" s="597"/>
      <c r="G944" s="597"/>
      <c r="H944" s="597"/>
      <c r="I944" s="597"/>
    </row>
    <row r="945" spans="1:9" ht="15.75" customHeight="1" x14ac:dyDescent="0.2">
      <c r="A945" s="109"/>
      <c r="B945" s="597"/>
      <c r="C945" s="597"/>
      <c r="D945" s="600"/>
      <c r="E945" s="600"/>
      <c r="F945" s="597"/>
      <c r="G945" s="597"/>
      <c r="H945" s="597"/>
      <c r="I945" s="597"/>
    </row>
    <row r="946" spans="1:9" ht="15.75" customHeight="1" x14ac:dyDescent="0.2">
      <c r="A946" s="109"/>
      <c r="B946" s="597"/>
      <c r="C946" s="597"/>
      <c r="D946" s="600"/>
      <c r="E946" s="600"/>
      <c r="F946" s="597"/>
      <c r="G946" s="597"/>
      <c r="H946" s="597"/>
      <c r="I946" s="597"/>
    </row>
    <row r="947" spans="1:9" ht="15.75" customHeight="1" x14ac:dyDescent="0.2">
      <c r="A947" s="110"/>
      <c r="B947" s="598"/>
      <c r="C947" s="598"/>
      <c r="D947" s="601"/>
      <c r="E947" s="601"/>
      <c r="F947" s="598"/>
      <c r="G947" s="598"/>
      <c r="H947" s="598"/>
      <c r="I947" s="598"/>
    </row>
    <row r="948" spans="1:9" ht="17.25" thickBot="1" x14ac:dyDescent="0.25">
      <c r="A948" s="113"/>
      <c r="B948" s="42"/>
      <c r="C948" s="42"/>
      <c r="D948" s="177"/>
      <c r="E948" s="177"/>
      <c r="F948" s="42"/>
      <c r="G948" s="42"/>
      <c r="H948" s="42"/>
      <c r="I948" s="42"/>
    </row>
    <row r="949" spans="1:9" ht="16.5" x14ac:dyDescent="0.25">
      <c r="A949" s="32"/>
    </row>
    <row r="950" spans="1:9" ht="16.5" x14ac:dyDescent="0.25">
      <c r="A950" s="32"/>
    </row>
    <row r="951" spans="1:9" ht="69.75" customHeight="1" x14ac:dyDescent="0.2">
      <c r="A951" s="593"/>
      <c r="B951" s="591"/>
      <c r="C951" s="591"/>
    </row>
    <row r="952" spans="1:9" x14ac:dyDescent="0.2">
      <c r="A952" s="593"/>
      <c r="B952" s="591"/>
      <c r="C952" s="591"/>
    </row>
    <row r="953" spans="1:9" ht="16.5" x14ac:dyDescent="0.2">
      <c r="A953" s="102"/>
      <c r="B953" s="3"/>
      <c r="C953" s="3"/>
    </row>
    <row r="954" spans="1:9" ht="16.5" x14ac:dyDescent="0.2">
      <c r="A954" s="102"/>
      <c r="B954" s="3"/>
      <c r="C954" s="3"/>
    </row>
    <row r="955" spans="1:9" ht="16.5" x14ac:dyDescent="0.2">
      <c r="A955" s="102"/>
      <c r="B955" s="1"/>
      <c r="C955" s="1"/>
    </row>
    <row r="956" spans="1:9" ht="16.5" x14ac:dyDescent="0.2">
      <c r="A956" s="2"/>
      <c r="B956" s="10"/>
      <c r="C956" s="10"/>
    </row>
    <row r="957" spans="1:9" ht="16.5" x14ac:dyDescent="0.25">
      <c r="A957" s="32"/>
    </row>
    <row r="958" spans="1:9" ht="16.5" x14ac:dyDescent="0.2">
      <c r="A958" s="21"/>
      <c r="B958" s="3"/>
      <c r="C958" s="3"/>
    </row>
    <row r="959" spans="1:9" ht="16.5" x14ac:dyDescent="0.2">
      <c r="A959" s="21"/>
      <c r="B959" s="3"/>
      <c r="C959" s="3"/>
    </row>
    <row r="960" spans="1:9" ht="16.5" x14ac:dyDescent="0.2">
      <c r="A960" s="21"/>
      <c r="B960" s="3"/>
      <c r="C960" s="3"/>
    </row>
    <row r="961" spans="1:3" ht="16.5" x14ac:dyDescent="0.2">
      <c r="A961" s="21"/>
      <c r="B961" s="3"/>
      <c r="C961" s="3"/>
    </row>
    <row r="962" spans="1:3" ht="16.5" x14ac:dyDescent="0.2">
      <c r="A962" s="21"/>
      <c r="B962" s="3"/>
      <c r="C962" s="3"/>
    </row>
    <row r="963" spans="1:3" ht="16.5" x14ac:dyDescent="0.2">
      <c r="A963" s="21"/>
      <c r="B963" s="3"/>
      <c r="C963" s="3"/>
    </row>
    <row r="964" spans="1:3" ht="16.5" x14ac:dyDescent="0.2">
      <c r="A964" s="21"/>
      <c r="B964" s="3"/>
      <c r="C964" s="3"/>
    </row>
    <row r="965" spans="1:3" ht="16.5" x14ac:dyDescent="0.25">
      <c r="A965" s="32"/>
    </row>
    <row r="966" spans="1:3" ht="16.5" x14ac:dyDescent="0.2">
      <c r="A966" s="21"/>
      <c r="B966" s="3"/>
      <c r="C966" s="3"/>
    </row>
    <row r="967" spans="1:3" ht="16.5" x14ac:dyDescent="0.2">
      <c r="A967" s="21"/>
      <c r="B967" s="3"/>
      <c r="C967" s="3"/>
    </row>
    <row r="968" spans="1:3" ht="16.5" x14ac:dyDescent="0.2">
      <c r="A968" s="21"/>
      <c r="B968" s="3"/>
      <c r="C968" s="3"/>
    </row>
    <row r="969" spans="1:3" ht="16.5" x14ac:dyDescent="0.2">
      <c r="A969" s="21"/>
      <c r="B969" s="3"/>
      <c r="C969" s="3"/>
    </row>
    <row r="970" spans="1:3" ht="16.5" x14ac:dyDescent="0.2">
      <c r="A970" s="21"/>
      <c r="B970" s="3"/>
      <c r="C970" s="3"/>
    </row>
    <row r="971" spans="1:3" ht="16.5" x14ac:dyDescent="0.2">
      <c r="A971" s="21"/>
      <c r="B971" s="3"/>
      <c r="C971" s="3"/>
    </row>
    <row r="972" spans="1:3" ht="16.5" x14ac:dyDescent="0.2">
      <c r="A972" s="21"/>
      <c r="B972" s="3"/>
      <c r="C972" s="3"/>
    </row>
    <row r="973" spans="1:3" ht="16.5" x14ac:dyDescent="0.2">
      <c r="A973" s="21"/>
      <c r="B973" s="3"/>
      <c r="C973" s="3"/>
    </row>
    <row r="974" spans="1:3" ht="16.5" x14ac:dyDescent="0.2">
      <c r="A974" s="21"/>
      <c r="B974" s="3"/>
      <c r="C974" s="3"/>
    </row>
    <row r="975" spans="1:3" ht="16.5" x14ac:dyDescent="0.2">
      <c r="A975" s="21"/>
      <c r="B975" s="3"/>
      <c r="C975" s="3"/>
    </row>
    <row r="976" spans="1:3" ht="16.5" x14ac:dyDescent="0.2">
      <c r="A976" s="21"/>
      <c r="B976" s="3"/>
      <c r="C976" s="3"/>
    </row>
    <row r="977" spans="1:3" ht="16.5" x14ac:dyDescent="0.25">
      <c r="A977" s="7"/>
    </row>
    <row r="978" spans="1:3" ht="16.5" x14ac:dyDescent="0.25">
      <c r="A978" s="32"/>
    </row>
    <row r="979" spans="1:3" ht="16.5" x14ac:dyDescent="0.25">
      <c r="A979" s="32"/>
    </row>
    <row r="980" spans="1:3" ht="16.5" x14ac:dyDescent="0.25">
      <c r="A980" s="32"/>
    </row>
    <row r="981" spans="1:3" ht="16.5" x14ac:dyDescent="0.25">
      <c r="A981" s="32"/>
    </row>
    <row r="982" spans="1:3" ht="16.5" x14ac:dyDescent="0.25">
      <c r="A982" s="32"/>
    </row>
    <row r="983" spans="1:3" ht="16.5" x14ac:dyDescent="0.25">
      <c r="A983" s="32"/>
    </row>
    <row r="984" spans="1:3" ht="16.5" x14ac:dyDescent="0.25">
      <c r="A984" s="32"/>
    </row>
    <row r="985" spans="1:3" ht="16.5" x14ac:dyDescent="0.25">
      <c r="A985" s="32"/>
    </row>
    <row r="986" spans="1:3" ht="16.5" x14ac:dyDescent="0.25">
      <c r="A986" s="32"/>
    </row>
    <row r="987" spans="1:3" ht="16.5" x14ac:dyDescent="0.25">
      <c r="A987" s="32"/>
    </row>
    <row r="988" spans="1:3" ht="16.5" x14ac:dyDescent="0.25">
      <c r="A988" s="32"/>
    </row>
    <row r="989" spans="1:3" ht="16.5" x14ac:dyDescent="0.25">
      <c r="A989" s="32"/>
    </row>
    <row r="990" spans="1:3" ht="16.5" x14ac:dyDescent="0.25">
      <c r="A990" s="32"/>
    </row>
    <row r="991" spans="1:3" ht="16.5" x14ac:dyDescent="0.25">
      <c r="A991" s="32"/>
    </row>
    <row r="992" spans="1:3" ht="90.75" customHeight="1" x14ac:dyDescent="0.2">
      <c r="A992" s="595"/>
      <c r="B992" s="591"/>
      <c r="C992" s="591"/>
    </row>
    <row r="993" spans="1:3" x14ac:dyDescent="0.2">
      <c r="A993" s="595"/>
      <c r="B993" s="591"/>
      <c r="C993" s="591"/>
    </row>
    <row r="994" spans="1:3" ht="16.5" x14ac:dyDescent="0.2">
      <c r="A994" s="21"/>
      <c r="B994" s="3"/>
      <c r="C994" s="3"/>
    </row>
    <row r="995" spans="1:3" ht="16.5" x14ac:dyDescent="0.25">
      <c r="A995" s="32"/>
    </row>
    <row r="996" spans="1:3" ht="56.25" customHeight="1" x14ac:dyDescent="0.2">
      <c r="A996" s="595"/>
      <c r="B996" s="591"/>
      <c r="C996" s="591"/>
    </row>
    <row r="997" spans="1:3" x14ac:dyDescent="0.2">
      <c r="A997" s="595"/>
      <c r="B997" s="591"/>
      <c r="C997" s="591"/>
    </row>
    <row r="998" spans="1:3" ht="16.5" x14ac:dyDescent="0.2">
      <c r="A998" s="21"/>
      <c r="B998" s="3"/>
      <c r="C998" s="3"/>
    </row>
    <row r="999" spans="1:3" ht="16.5" x14ac:dyDescent="0.2">
      <c r="A999" s="21"/>
      <c r="B999" s="3"/>
      <c r="C999" s="3"/>
    </row>
    <row r="1000" spans="1:3" ht="16.5" x14ac:dyDescent="0.25">
      <c r="A1000" s="32"/>
    </row>
    <row r="1001" spans="1:3" ht="17.25" x14ac:dyDescent="0.2">
      <c r="A1001" s="57"/>
      <c r="B1001" s="3"/>
      <c r="C1001" s="3"/>
    </row>
    <row r="1002" spans="1:3" ht="16.5" x14ac:dyDescent="0.2">
      <c r="A1002" s="21"/>
      <c r="B1002" s="3"/>
      <c r="C1002" s="3"/>
    </row>
    <row r="1003" spans="1:3" ht="16.5" x14ac:dyDescent="0.2">
      <c r="A1003" s="21"/>
      <c r="B1003" s="3"/>
      <c r="C1003" s="3"/>
    </row>
    <row r="1004" spans="1:3" ht="16.5" x14ac:dyDescent="0.2">
      <c r="A1004" s="21"/>
      <c r="B1004" s="3"/>
      <c r="C1004" s="3"/>
    </row>
    <row r="1005" spans="1:3" ht="16.5" x14ac:dyDescent="0.25">
      <c r="A1005" s="32"/>
    </row>
    <row r="1006" spans="1:3" ht="142.5" customHeight="1" x14ac:dyDescent="0.2">
      <c r="A1006" s="594"/>
      <c r="B1006" s="591"/>
      <c r="C1006" s="591"/>
    </row>
    <row r="1007" spans="1:3" x14ac:dyDescent="0.2">
      <c r="A1007" s="594"/>
      <c r="B1007" s="591"/>
      <c r="C1007" s="591"/>
    </row>
    <row r="1008" spans="1:3" ht="16.5" x14ac:dyDescent="0.2">
      <c r="A1008" s="21"/>
      <c r="B1008" s="3"/>
      <c r="C1008" s="3"/>
    </row>
    <row r="1009" spans="1:3" ht="16.5" x14ac:dyDescent="0.2">
      <c r="A1009" s="21"/>
      <c r="B1009" s="3"/>
      <c r="C1009" s="3"/>
    </row>
    <row r="1010" spans="1:3" ht="16.5" x14ac:dyDescent="0.2">
      <c r="A1010" s="21"/>
      <c r="B1010" s="3"/>
      <c r="C1010" s="3"/>
    </row>
    <row r="1011" spans="1:3" ht="16.5" x14ac:dyDescent="0.2">
      <c r="A1011" s="21"/>
      <c r="B1011" s="3"/>
      <c r="C1011" s="3"/>
    </row>
    <row r="1012" spans="1:3" ht="16.5" x14ac:dyDescent="0.2">
      <c r="A1012" s="21"/>
      <c r="B1012" s="3"/>
      <c r="C1012" s="3"/>
    </row>
    <row r="1013" spans="1:3" ht="16.5" x14ac:dyDescent="0.25">
      <c r="A1013" s="32"/>
    </row>
    <row r="1014" spans="1:3" ht="16.5" x14ac:dyDescent="0.25">
      <c r="A1014" s="32"/>
    </row>
    <row r="1015" spans="1:3" ht="16.5" x14ac:dyDescent="0.25">
      <c r="A1015" s="32"/>
    </row>
    <row r="1016" spans="1:3" ht="16.5" x14ac:dyDescent="0.25">
      <c r="A1016" s="32"/>
    </row>
    <row r="1017" spans="1:3" ht="16.5" x14ac:dyDescent="0.25">
      <c r="A1017" s="32"/>
    </row>
    <row r="1018" spans="1:3" ht="16.5" x14ac:dyDescent="0.25">
      <c r="A1018" s="32"/>
    </row>
    <row r="1019" spans="1:3" ht="16.5" x14ac:dyDescent="0.25">
      <c r="A1019" s="32"/>
    </row>
    <row r="1020" spans="1:3" ht="16.5" x14ac:dyDescent="0.25">
      <c r="A1020" s="32"/>
    </row>
    <row r="1021" spans="1:3" ht="16.5" x14ac:dyDescent="0.25">
      <c r="A1021" s="32"/>
    </row>
    <row r="1022" spans="1:3" ht="16.5" x14ac:dyDescent="0.25">
      <c r="A1022" s="32"/>
    </row>
    <row r="1023" spans="1:3" ht="16.5" x14ac:dyDescent="0.25">
      <c r="A1023" s="32"/>
    </row>
    <row r="1024" spans="1:3" ht="16.5" x14ac:dyDescent="0.25">
      <c r="A1024" s="32"/>
    </row>
    <row r="1025" spans="1:8" ht="17.25" x14ac:dyDescent="0.3">
      <c r="A1025" s="22"/>
    </row>
    <row r="1026" spans="1:8" ht="16.5" x14ac:dyDescent="0.25">
      <c r="A1026" s="32"/>
    </row>
    <row r="1027" spans="1:8" ht="16.5" x14ac:dyDescent="0.25">
      <c r="A1027" s="6"/>
    </row>
    <row r="1028" spans="1:8" ht="16.5" x14ac:dyDescent="0.25">
      <c r="H1028" s="29"/>
    </row>
    <row r="1029" spans="1:8" ht="16.5" x14ac:dyDescent="0.2">
      <c r="A1029" s="21"/>
      <c r="B1029" s="3"/>
      <c r="C1029" s="3"/>
    </row>
    <row r="1030" spans="1:8" ht="17.25" x14ac:dyDescent="0.2">
      <c r="A1030" s="57"/>
      <c r="B1030" s="3"/>
      <c r="C1030" s="3"/>
    </row>
    <row r="1031" spans="1:8" ht="16.5" x14ac:dyDescent="0.2">
      <c r="A1031" s="21"/>
      <c r="B1031" s="3"/>
      <c r="C1031" s="3"/>
    </row>
    <row r="1032" spans="1:8" ht="16.5" x14ac:dyDescent="0.2">
      <c r="A1032" s="21"/>
      <c r="B1032" s="3"/>
      <c r="C1032" s="3"/>
    </row>
    <row r="1033" spans="1:8" ht="16.5" x14ac:dyDescent="0.2">
      <c r="A1033" s="21"/>
      <c r="B1033" s="1"/>
      <c r="C1033" s="1"/>
    </row>
    <row r="1034" spans="1:8" ht="16.5" x14ac:dyDescent="0.2">
      <c r="A1034" s="21"/>
      <c r="B1034" s="1"/>
      <c r="C1034" s="1"/>
    </row>
    <row r="1035" spans="1:8" ht="16.5" x14ac:dyDescent="0.2">
      <c r="A1035" s="16"/>
      <c r="B1035" s="3"/>
      <c r="C1035" s="3"/>
    </row>
    <row r="1036" spans="1:8" ht="16.5" x14ac:dyDescent="0.2">
      <c r="A1036" s="16"/>
      <c r="B1036" s="3"/>
      <c r="C1036" s="3"/>
    </row>
    <row r="1037" spans="1:8" ht="16.5" x14ac:dyDescent="0.2">
      <c r="A1037" s="16"/>
      <c r="B1037" s="3"/>
      <c r="C1037" s="3"/>
    </row>
    <row r="1038" spans="1:8" ht="16.5" x14ac:dyDescent="0.2">
      <c r="A1038" s="1"/>
      <c r="B1038" s="21"/>
      <c r="C1038" s="21"/>
    </row>
    <row r="1039" spans="1:8" ht="17.25" x14ac:dyDescent="0.2">
      <c r="A1039" s="41"/>
      <c r="B1039" s="3"/>
      <c r="C1039" s="3"/>
    </row>
    <row r="1040" spans="1:8" ht="16.5" x14ac:dyDescent="0.2">
      <c r="A1040" s="21"/>
      <c r="B1040" s="591"/>
      <c r="C1040" s="591"/>
    </row>
    <row r="1041" spans="1:3" ht="16.5" x14ac:dyDescent="0.2">
      <c r="A1041" s="21"/>
      <c r="B1041" s="591"/>
      <c r="C1041" s="591"/>
    </row>
    <row r="1042" spans="1:3" ht="16.5" x14ac:dyDescent="0.2">
      <c r="A1042" s="16"/>
      <c r="B1042" s="591"/>
      <c r="C1042" s="591"/>
    </row>
    <row r="1043" spans="1:3" ht="16.5" x14ac:dyDescent="0.2">
      <c r="A1043" s="21"/>
      <c r="B1043" s="591"/>
      <c r="C1043" s="591"/>
    </row>
    <row r="1044" spans="1:3" ht="17.25" x14ac:dyDescent="0.2">
      <c r="A1044" s="57"/>
      <c r="B1044" s="3"/>
      <c r="C1044" s="3"/>
    </row>
    <row r="1045" spans="1:3" ht="16.5" x14ac:dyDescent="0.2">
      <c r="A1045" s="21"/>
      <c r="B1045" s="3"/>
      <c r="C1045" s="3"/>
    </row>
    <row r="1046" spans="1:3" ht="16.5" x14ac:dyDescent="0.2">
      <c r="A1046" s="21"/>
      <c r="B1046" s="3"/>
      <c r="C1046" s="3"/>
    </row>
    <row r="1047" spans="1:3" ht="16.5" x14ac:dyDescent="0.2">
      <c r="A1047" s="21"/>
      <c r="B1047" s="3"/>
      <c r="C1047" s="3"/>
    </row>
    <row r="1048" spans="1:3" ht="16.5" x14ac:dyDescent="0.2">
      <c r="A1048" s="21"/>
      <c r="B1048" s="3"/>
      <c r="C1048" s="3"/>
    </row>
    <row r="1049" spans="1:3" ht="17.25" x14ac:dyDescent="0.3">
      <c r="A1049" s="22"/>
    </row>
    <row r="1050" spans="1:3" ht="17.25" x14ac:dyDescent="0.2">
      <c r="A1050" s="57"/>
      <c r="B1050" s="3"/>
      <c r="C1050" s="3"/>
    </row>
    <row r="1051" spans="1:3" ht="16.5" x14ac:dyDescent="0.2">
      <c r="A1051" s="21"/>
      <c r="B1051" s="3"/>
      <c r="C1051" s="3"/>
    </row>
    <row r="1052" spans="1:3" ht="16.5" x14ac:dyDescent="0.2">
      <c r="A1052" s="21"/>
      <c r="B1052" s="3"/>
      <c r="C1052" s="3"/>
    </row>
    <row r="1053" spans="1:3" ht="16.5" x14ac:dyDescent="0.2">
      <c r="A1053" s="21"/>
      <c r="B1053" s="3"/>
      <c r="C1053" s="3"/>
    </row>
    <row r="1054" spans="1:3" ht="16.5" x14ac:dyDescent="0.2">
      <c r="A1054" s="16"/>
      <c r="B1054" s="3"/>
      <c r="C1054" s="3"/>
    </row>
    <row r="1055" spans="1:3" ht="16.5" x14ac:dyDescent="0.2">
      <c r="A1055" s="16"/>
      <c r="B1055" s="3"/>
      <c r="C1055" s="3"/>
    </row>
    <row r="1056" spans="1:3" ht="16.5" x14ac:dyDescent="0.2">
      <c r="A1056" s="16"/>
      <c r="B1056" s="3"/>
      <c r="C1056" s="3"/>
    </row>
    <row r="1057" spans="1:3" ht="16.5" x14ac:dyDescent="0.2">
      <c r="A1057" s="21"/>
      <c r="B1057" s="3"/>
      <c r="C1057" s="3"/>
    </row>
    <row r="1058" spans="1:3" ht="16.5" x14ac:dyDescent="0.2">
      <c r="A1058" s="21"/>
      <c r="B1058" s="3"/>
      <c r="C1058" s="3"/>
    </row>
    <row r="1059" spans="1:3" ht="16.5" x14ac:dyDescent="0.2">
      <c r="A1059" s="21"/>
      <c r="B1059" s="3"/>
      <c r="C1059" s="3"/>
    </row>
    <row r="1060" spans="1:3" ht="16.5" x14ac:dyDescent="0.2">
      <c r="A1060" s="21"/>
      <c r="B1060" s="3"/>
      <c r="C1060" s="3"/>
    </row>
    <row r="1061" spans="1:3" ht="16.5" x14ac:dyDescent="0.2">
      <c r="A1061" s="16"/>
      <c r="B1061" s="3"/>
      <c r="C1061" s="3"/>
    </row>
    <row r="1062" spans="1:3" ht="16.5" x14ac:dyDescent="0.2">
      <c r="A1062" s="21"/>
      <c r="B1062" s="3"/>
      <c r="C1062" s="3"/>
    </row>
    <row r="1063" spans="1:3" ht="16.5" x14ac:dyDescent="0.2">
      <c r="A1063" s="21"/>
      <c r="B1063" s="3"/>
      <c r="C1063" s="3"/>
    </row>
    <row r="1064" spans="1:3" ht="16.5" x14ac:dyDescent="0.2">
      <c r="A1064" s="21"/>
      <c r="B1064" s="3"/>
      <c r="C1064" s="3"/>
    </row>
    <row r="1065" spans="1:3" ht="16.5" x14ac:dyDescent="0.2">
      <c r="A1065" s="1"/>
      <c r="B1065" s="3"/>
      <c r="C1065" s="3"/>
    </row>
    <row r="1066" spans="1:3" ht="16.5" x14ac:dyDescent="0.2">
      <c r="A1066" s="1"/>
      <c r="B1066" s="3"/>
      <c r="C1066" s="3"/>
    </row>
    <row r="1067" spans="1:3" ht="16.5" x14ac:dyDescent="0.2">
      <c r="A1067" s="98"/>
      <c r="B1067" s="10"/>
      <c r="C1067" s="10"/>
    </row>
    <row r="1068" spans="1:3" ht="17.25" x14ac:dyDescent="0.3">
      <c r="A1068" s="22"/>
    </row>
    <row r="1069" spans="1:3" ht="17.25" x14ac:dyDescent="0.2">
      <c r="A1069" s="57"/>
      <c r="B1069" s="3"/>
      <c r="C1069" s="3"/>
    </row>
    <row r="1070" spans="1:3" ht="16.5" x14ac:dyDescent="0.2">
      <c r="A1070" s="21"/>
      <c r="B1070" s="3"/>
      <c r="C1070" s="3"/>
    </row>
    <row r="1071" spans="1:3" ht="16.5" x14ac:dyDescent="0.2">
      <c r="A1071" s="21"/>
      <c r="B1071" s="3"/>
      <c r="C1071" s="3"/>
    </row>
    <row r="1072" spans="1:3" ht="16.5" x14ac:dyDescent="0.2">
      <c r="A1072" s="21"/>
      <c r="B1072" s="3"/>
      <c r="C1072" s="3"/>
    </row>
    <row r="1073" spans="1:3" ht="16.5" x14ac:dyDescent="0.2">
      <c r="A1073" s="21"/>
      <c r="B1073" s="3"/>
      <c r="C1073" s="3"/>
    </row>
    <row r="1074" spans="1:3" ht="16.5" x14ac:dyDescent="0.2">
      <c r="A1074" s="21"/>
      <c r="B1074" s="3"/>
      <c r="C1074" s="3"/>
    </row>
    <row r="1075" spans="1:3" ht="16.5" x14ac:dyDescent="0.2">
      <c r="A1075" s="21"/>
      <c r="B1075" s="3"/>
      <c r="C1075" s="3"/>
    </row>
    <row r="1076" spans="1:3" ht="16.5" x14ac:dyDescent="0.2">
      <c r="A1076" s="2"/>
      <c r="B1076" s="10"/>
      <c r="C1076" s="10"/>
    </row>
    <row r="1077" spans="1:3" ht="17.25" x14ac:dyDescent="0.3">
      <c r="A1077" s="22"/>
    </row>
    <row r="1078" spans="1:3" ht="17.25" x14ac:dyDescent="0.2">
      <c r="A1078" s="57"/>
      <c r="B1078" s="3"/>
      <c r="C1078" s="3"/>
    </row>
    <row r="1079" spans="1:3" ht="16.5" x14ac:dyDescent="0.2">
      <c r="A1079" s="21"/>
      <c r="B1079" s="3"/>
      <c r="C1079" s="3"/>
    </row>
    <row r="1080" spans="1:3" ht="16.5" x14ac:dyDescent="0.2">
      <c r="A1080" s="21"/>
      <c r="B1080" s="3"/>
      <c r="C1080" s="3"/>
    </row>
    <row r="1081" spans="1:3" ht="16.5" x14ac:dyDescent="0.2">
      <c r="A1081" s="21"/>
      <c r="B1081" s="3"/>
      <c r="C1081" s="3"/>
    </row>
    <row r="1082" spans="1:3" ht="16.5" x14ac:dyDescent="0.2">
      <c r="A1082" s="21"/>
      <c r="B1082" s="3"/>
      <c r="C1082" s="3"/>
    </row>
    <row r="1083" spans="1:3" ht="16.5" x14ac:dyDescent="0.2">
      <c r="A1083" s="21"/>
      <c r="B1083" s="3"/>
      <c r="C1083" s="3"/>
    </row>
    <row r="1084" spans="1:3" ht="16.5" x14ac:dyDescent="0.2">
      <c r="A1084" s="21"/>
      <c r="B1084" s="3"/>
      <c r="C1084" s="3"/>
    </row>
    <row r="1085" spans="1:3" ht="16.5" x14ac:dyDescent="0.2">
      <c r="A1085" s="21"/>
      <c r="B1085" s="1"/>
      <c r="C1085" s="1"/>
    </row>
    <row r="1086" spans="1:3" ht="16.5" x14ac:dyDescent="0.2">
      <c r="A1086" s="98"/>
      <c r="B1086" s="10"/>
      <c r="C1086" s="10"/>
    </row>
    <row r="1087" spans="1:3" ht="17.25" x14ac:dyDescent="0.3">
      <c r="A1087" s="22"/>
    </row>
    <row r="1088" spans="1:3" ht="17.25" x14ac:dyDescent="0.2">
      <c r="A1088" s="57"/>
      <c r="B1088" s="3"/>
      <c r="C1088" s="3"/>
    </row>
    <row r="1089" spans="1:3" ht="16.5" x14ac:dyDescent="0.2">
      <c r="A1089" s="21"/>
      <c r="B1089" s="3"/>
      <c r="C1089" s="3"/>
    </row>
    <row r="1090" spans="1:3" ht="16.5" x14ac:dyDescent="0.2">
      <c r="A1090" s="21"/>
      <c r="B1090" s="3"/>
      <c r="C1090" s="3"/>
    </row>
    <row r="1091" spans="1:3" ht="16.5" x14ac:dyDescent="0.2">
      <c r="A1091" s="21"/>
      <c r="B1091" s="3"/>
      <c r="C1091" s="3"/>
    </row>
    <row r="1092" spans="1:3" ht="16.5" x14ac:dyDescent="0.2">
      <c r="A1092" s="21"/>
      <c r="B1092" s="3"/>
      <c r="C1092" s="3"/>
    </row>
    <row r="1093" spans="1:3" ht="16.5" x14ac:dyDescent="0.2">
      <c r="A1093" s="21"/>
      <c r="B1093" s="3"/>
      <c r="C1093" s="3"/>
    </row>
    <row r="1094" spans="1:3" ht="16.5" x14ac:dyDescent="0.2">
      <c r="A1094" s="98"/>
      <c r="B1094" s="10"/>
      <c r="C1094" s="10"/>
    </row>
    <row r="1095" spans="1:3" ht="17.25" x14ac:dyDescent="0.2">
      <c r="A1095" s="57"/>
      <c r="B1095" s="3"/>
      <c r="C1095" s="3"/>
    </row>
    <row r="1096" spans="1:3" ht="16.5" x14ac:dyDescent="0.2">
      <c r="A1096" s="21"/>
      <c r="B1096" s="3"/>
      <c r="C1096" s="3"/>
    </row>
    <row r="1097" spans="1:3" ht="16.5" x14ac:dyDescent="0.2">
      <c r="A1097" s="21"/>
      <c r="B1097" s="3"/>
      <c r="C1097" s="3"/>
    </row>
    <row r="1098" spans="1:3" ht="16.5" x14ac:dyDescent="0.2">
      <c r="A1098" s="21"/>
      <c r="B1098" s="3"/>
      <c r="C1098" s="3"/>
    </row>
    <row r="1099" spans="1:3" ht="16.5" x14ac:dyDescent="0.2">
      <c r="A1099" s="21"/>
      <c r="B1099" s="3"/>
      <c r="C1099" s="3"/>
    </row>
    <row r="1100" spans="1:3" ht="16.5" x14ac:dyDescent="0.2">
      <c r="A1100" s="98"/>
      <c r="B1100" s="10"/>
      <c r="C1100" s="10"/>
    </row>
    <row r="1101" spans="1:3" ht="17.25" x14ac:dyDescent="0.3">
      <c r="A1101" s="22"/>
    </row>
    <row r="1102" spans="1:3" ht="125.25" customHeight="1" x14ac:dyDescent="0.2">
      <c r="A1102" s="593"/>
      <c r="B1102" s="591"/>
      <c r="C1102" s="591"/>
    </row>
    <row r="1103" spans="1:3" x14ac:dyDescent="0.2">
      <c r="A1103" s="593"/>
      <c r="B1103" s="591"/>
      <c r="C1103" s="591"/>
    </row>
    <row r="1104" spans="1:3" ht="16.5" x14ac:dyDescent="0.2">
      <c r="A1104" s="16"/>
      <c r="B1104" s="591"/>
      <c r="C1104" s="591"/>
    </row>
    <row r="1105" spans="1:3" ht="16.5" x14ac:dyDescent="0.2">
      <c r="A1105" s="16"/>
      <c r="B1105" s="591"/>
      <c r="C1105" s="591"/>
    </row>
    <row r="1106" spans="1:3" ht="16.5" x14ac:dyDescent="0.2">
      <c r="A1106" s="16"/>
      <c r="B1106" s="591"/>
      <c r="C1106" s="591"/>
    </row>
    <row r="1107" spans="1:3" ht="16.5" x14ac:dyDescent="0.2">
      <c r="A1107" s="16"/>
      <c r="B1107" s="591"/>
      <c r="C1107" s="591"/>
    </row>
    <row r="1108" spans="1:3" ht="16.5" x14ac:dyDescent="0.2">
      <c r="A1108" s="16"/>
      <c r="B1108" s="591"/>
      <c r="C1108" s="591"/>
    </row>
    <row r="1109" spans="1:3" ht="16.5" x14ac:dyDescent="0.2">
      <c r="A1109" s="16"/>
      <c r="B1109" s="591"/>
      <c r="C1109" s="591"/>
    </row>
    <row r="1110" spans="1:3" ht="16.5" x14ac:dyDescent="0.2">
      <c r="A1110" s="16"/>
      <c r="B1110" s="591"/>
      <c r="C1110" s="591"/>
    </row>
    <row r="1111" spans="1:3" ht="16.5" x14ac:dyDescent="0.2">
      <c r="A1111" s="16"/>
      <c r="B1111" s="591"/>
      <c r="C1111" s="591"/>
    </row>
    <row r="1112" spans="1:3" ht="16.5" x14ac:dyDescent="0.2">
      <c r="A1112" s="16"/>
      <c r="B1112" s="591"/>
      <c r="C1112" s="591"/>
    </row>
    <row r="1113" spans="1:3" ht="16.5" x14ac:dyDescent="0.2">
      <c r="A1113" s="16"/>
      <c r="B1113" s="591"/>
      <c r="C1113" s="591"/>
    </row>
    <row r="1114" spans="1:3" ht="16.5" x14ac:dyDescent="0.2">
      <c r="A1114" s="16"/>
      <c r="B1114" s="591"/>
      <c r="C1114" s="591"/>
    </row>
    <row r="1115" spans="1:3" ht="16.5" x14ac:dyDescent="0.2">
      <c r="A1115" s="16"/>
      <c r="B1115" s="591"/>
      <c r="C1115" s="591"/>
    </row>
    <row r="1116" spans="1:3" ht="16.5" x14ac:dyDescent="0.2">
      <c r="A1116" s="21"/>
      <c r="B1116" s="591"/>
      <c r="C1116" s="591"/>
    </row>
    <row r="1117" spans="1:3" ht="125.25" customHeight="1" x14ac:dyDescent="0.2">
      <c r="A1117" s="594"/>
      <c r="B1117" s="591"/>
      <c r="C1117" s="591"/>
    </row>
    <row r="1118" spans="1:3" x14ac:dyDescent="0.2">
      <c r="A1118" s="594"/>
      <c r="B1118" s="591"/>
      <c r="C1118" s="591"/>
    </row>
    <row r="1119" spans="1:3" ht="16.5" x14ac:dyDescent="0.2">
      <c r="A1119" s="21"/>
      <c r="B1119" s="3"/>
      <c r="C1119" s="3"/>
    </row>
    <row r="1120" spans="1:3" ht="16.5" x14ac:dyDescent="0.2">
      <c r="A1120" s="21"/>
      <c r="B1120" s="3"/>
      <c r="C1120" s="3"/>
    </row>
    <row r="1121" spans="1:3" ht="16.5" x14ac:dyDescent="0.2">
      <c r="A1121" s="21"/>
      <c r="B1121" s="3"/>
      <c r="C1121" s="3"/>
    </row>
    <row r="1122" spans="1:3" ht="16.5" x14ac:dyDescent="0.2">
      <c r="A1122" s="21"/>
      <c r="B1122" s="3"/>
      <c r="C1122" s="3"/>
    </row>
    <row r="1123" spans="1:3" ht="16.5" x14ac:dyDescent="0.2">
      <c r="A1123" s="21"/>
      <c r="B1123" s="3"/>
      <c r="C1123" s="3"/>
    </row>
    <row r="1124" spans="1:3" ht="16.5" x14ac:dyDescent="0.2">
      <c r="A1124" s="98"/>
      <c r="B1124" s="10"/>
      <c r="C1124" s="10"/>
    </row>
    <row r="1125" spans="1:3" ht="18.75" x14ac:dyDescent="0.3">
      <c r="B1125" s="5"/>
    </row>
    <row r="1126" spans="1:3" ht="18.75" x14ac:dyDescent="0.3">
      <c r="A1126" s="5"/>
    </row>
    <row r="1127" spans="1:3" ht="18.75" x14ac:dyDescent="0.3">
      <c r="B1127" s="5"/>
    </row>
    <row r="1128" spans="1:3" ht="18.75" x14ac:dyDescent="0.3">
      <c r="B1128" s="5"/>
    </row>
    <row r="1129" spans="1:3" ht="18.75" x14ac:dyDescent="0.3">
      <c r="B1129" s="5"/>
    </row>
    <row r="1130" spans="1:3" ht="18.75" x14ac:dyDescent="0.3">
      <c r="B1130" s="5"/>
    </row>
    <row r="1131" spans="1:3" ht="18.75" x14ac:dyDescent="0.3">
      <c r="B1131" s="5"/>
    </row>
    <row r="1132" spans="1:3" ht="18.75" x14ac:dyDescent="0.3">
      <c r="B1132" s="5"/>
    </row>
    <row r="1133" spans="1:3" ht="18.75" x14ac:dyDescent="0.3">
      <c r="B1133" s="5"/>
    </row>
    <row r="1134" spans="1:3" ht="18.75" x14ac:dyDescent="0.3">
      <c r="A1134" s="5"/>
    </row>
    <row r="1135" spans="1:3" ht="18.75" x14ac:dyDescent="0.3">
      <c r="B1135" s="5"/>
    </row>
    <row r="1136" spans="1:3" ht="18.75" x14ac:dyDescent="0.3">
      <c r="B1136" s="5"/>
    </row>
    <row r="1137" spans="1:3" ht="18.75" x14ac:dyDescent="0.3">
      <c r="B1137" s="5"/>
    </row>
    <row r="1138" spans="1:3" ht="18.75" x14ac:dyDescent="0.3">
      <c r="B1138" s="5"/>
    </row>
    <row r="1139" spans="1:3" ht="18.75" x14ac:dyDescent="0.3">
      <c r="B1139" s="5"/>
    </row>
    <row r="1140" spans="1:3" ht="18.75" x14ac:dyDescent="0.3">
      <c r="A1140" s="5"/>
    </row>
    <row r="1141" spans="1:3" ht="18.75" x14ac:dyDescent="0.3">
      <c r="A1141" s="5"/>
    </row>
    <row r="1142" spans="1:3" ht="16.5" x14ac:dyDescent="0.25">
      <c r="A1142" s="32"/>
    </row>
    <row r="1143" spans="1:3" ht="17.25" x14ac:dyDescent="0.2">
      <c r="A1143" s="40"/>
      <c r="B1143" s="3"/>
      <c r="C1143" s="3"/>
    </row>
    <row r="1144" spans="1:3" ht="16.5" x14ac:dyDescent="0.2">
      <c r="A1144" s="102"/>
      <c r="B1144" s="3"/>
      <c r="C1144" s="3"/>
    </row>
    <row r="1145" spans="1:3" ht="16.5" x14ac:dyDescent="0.2">
      <c r="A1145" s="102"/>
      <c r="B1145" s="3"/>
      <c r="C1145" s="3"/>
    </row>
    <row r="1146" spans="1:3" ht="16.5" x14ac:dyDescent="0.2">
      <c r="A1146" s="21"/>
      <c r="B1146" s="3"/>
      <c r="C1146" s="3"/>
    </row>
    <row r="1147" spans="1:3" ht="16.5" x14ac:dyDescent="0.25">
      <c r="A1147" s="32"/>
    </row>
    <row r="1148" spans="1:3" ht="17.25" x14ac:dyDescent="0.2">
      <c r="A1148" s="57"/>
      <c r="B1148" s="3"/>
      <c r="C1148" s="3"/>
    </row>
    <row r="1149" spans="1:3" ht="16.5" x14ac:dyDescent="0.2">
      <c r="A1149" s="102"/>
      <c r="B1149" s="3"/>
      <c r="C1149" s="3"/>
    </row>
    <row r="1150" spans="1:3" ht="16.5" x14ac:dyDescent="0.2">
      <c r="A1150" s="102"/>
      <c r="B1150" s="3"/>
      <c r="C1150" s="3"/>
    </row>
    <row r="1151" spans="1:3" ht="16.5" x14ac:dyDescent="0.2">
      <c r="A1151" s="102"/>
      <c r="B1151" s="3"/>
      <c r="C1151" s="3"/>
    </row>
    <row r="1152" spans="1:3" ht="16.5" x14ac:dyDescent="0.2">
      <c r="A1152" s="102"/>
      <c r="B1152" s="3"/>
      <c r="C1152" s="3"/>
    </row>
    <row r="1153" spans="1:4" ht="16.5" x14ac:dyDescent="0.2">
      <c r="A1153" s="102"/>
      <c r="B1153" s="3"/>
      <c r="C1153" s="3"/>
    </row>
    <row r="1154" spans="1:4" ht="16.5" x14ac:dyDescent="0.2">
      <c r="A1154" s="21"/>
      <c r="B1154" s="3"/>
      <c r="C1154" s="3"/>
    </row>
    <row r="1155" spans="1:4" ht="16.5" x14ac:dyDescent="0.25">
      <c r="A1155" s="20"/>
    </row>
    <row r="1156" spans="1:4" ht="16.5" x14ac:dyDescent="0.25">
      <c r="A1156" s="19"/>
    </row>
    <row r="1157" spans="1:4" ht="16.5" x14ac:dyDescent="0.25">
      <c r="A1157" s="19"/>
    </row>
    <row r="1158" spans="1:4" ht="16.5" x14ac:dyDescent="0.25">
      <c r="A1158" s="32"/>
    </row>
    <row r="1159" spans="1:4" ht="16.5" x14ac:dyDescent="0.2">
      <c r="A1159" s="16"/>
      <c r="B1159" s="16"/>
      <c r="C1159" s="3"/>
      <c r="D1159" s="174"/>
    </row>
    <row r="1160" spans="1:4" ht="115.5" customHeight="1" x14ac:dyDescent="0.2">
      <c r="A1160" s="593"/>
      <c r="B1160" s="593"/>
      <c r="C1160" s="3"/>
      <c r="D1160" s="174"/>
    </row>
    <row r="1161" spans="1:4" ht="66" customHeight="1" x14ac:dyDescent="0.2">
      <c r="A1161" s="593"/>
      <c r="B1161" s="593"/>
      <c r="C1161" s="3"/>
      <c r="D1161" s="174"/>
    </row>
    <row r="1162" spans="1:4" ht="49.5" customHeight="1" x14ac:dyDescent="0.2">
      <c r="A1162" s="593"/>
      <c r="B1162" s="593"/>
      <c r="C1162" s="3"/>
      <c r="D1162" s="174"/>
    </row>
    <row r="1163" spans="1:4" ht="33" customHeight="1" x14ac:dyDescent="0.2">
      <c r="A1163" s="593"/>
      <c r="B1163" s="593"/>
      <c r="C1163" s="3"/>
      <c r="D1163" s="174"/>
    </row>
    <row r="1164" spans="1:4" ht="16.5" x14ac:dyDescent="0.2">
      <c r="A1164" s="593"/>
      <c r="B1164" s="593"/>
      <c r="C1164" s="1"/>
      <c r="D1164" s="178"/>
    </row>
    <row r="1165" spans="1:4" ht="148.5" customHeight="1" x14ac:dyDescent="0.2">
      <c r="A1165" s="593"/>
      <c r="B1165" s="593"/>
      <c r="C1165" s="593"/>
      <c r="D1165" s="593"/>
    </row>
    <row r="1166" spans="1:4" ht="16.5" customHeight="1" x14ac:dyDescent="0.2">
      <c r="A1166" s="593"/>
      <c r="B1166" s="593"/>
      <c r="C1166" s="593"/>
      <c r="D1166" s="593"/>
    </row>
    <row r="1167" spans="1:4" ht="33" customHeight="1" x14ac:dyDescent="0.2">
      <c r="A1167" s="593"/>
      <c r="B1167" s="593"/>
      <c r="C1167" s="593"/>
      <c r="D1167" s="593"/>
    </row>
    <row r="1168" spans="1:4" ht="33" customHeight="1" x14ac:dyDescent="0.2">
      <c r="A1168" s="593"/>
      <c r="B1168" s="593"/>
      <c r="C1168" s="593"/>
      <c r="D1168" s="593"/>
    </row>
    <row r="1169" spans="1:4" ht="33" customHeight="1" x14ac:dyDescent="0.2">
      <c r="A1169" s="593"/>
      <c r="B1169" s="593"/>
      <c r="C1169" s="593"/>
      <c r="D1169" s="593"/>
    </row>
    <row r="1170" spans="1:4" ht="33" customHeight="1" x14ac:dyDescent="0.2">
      <c r="A1170" s="593"/>
      <c r="B1170" s="593"/>
      <c r="C1170" s="593"/>
      <c r="D1170" s="593"/>
    </row>
    <row r="1171" spans="1:4" ht="49.5" customHeight="1" x14ac:dyDescent="0.2">
      <c r="A1171" s="593"/>
      <c r="B1171" s="593"/>
      <c r="C1171" s="593"/>
      <c r="D1171" s="593"/>
    </row>
    <row r="1172" spans="1:4" ht="33" customHeight="1" x14ac:dyDescent="0.2">
      <c r="A1172" s="593"/>
      <c r="B1172" s="593"/>
      <c r="C1172" s="593"/>
      <c r="D1172" s="593"/>
    </row>
    <row r="1173" spans="1:4" ht="16.5" x14ac:dyDescent="0.2">
      <c r="A1173" s="593"/>
      <c r="B1173" s="593"/>
      <c r="C1173" s="593"/>
      <c r="D1173" s="593"/>
    </row>
    <row r="1174" spans="1:4" ht="33" customHeight="1" x14ac:dyDescent="0.2">
      <c r="A1174" s="593"/>
      <c r="B1174" s="593"/>
      <c r="C1174" s="593"/>
      <c r="D1174" s="593"/>
    </row>
    <row r="1175" spans="1:4" ht="33" customHeight="1" x14ac:dyDescent="0.2">
      <c r="A1175" s="593"/>
      <c r="B1175" s="593"/>
      <c r="C1175" s="593"/>
      <c r="D1175" s="593"/>
    </row>
    <row r="1176" spans="1:4" ht="16.5" customHeight="1" x14ac:dyDescent="0.2">
      <c r="A1176" s="593"/>
      <c r="B1176" s="593"/>
      <c r="C1176" s="593"/>
      <c r="D1176" s="593"/>
    </row>
    <row r="1177" spans="1:4" ht="33" customHeight="1" x14ac:dyDescent="0.2">
      <c r="A1177" s="593"/>
      <c r="B1177" s="593"/>
      <c r="C1177" s="593"/>
      <c r="D1177" s="593"/>
    </row>
    <row r="1178" spans="1:4" ht="33" customHeight="1" x14ac:dyDescent="0.2">
      <c r="A1178" s="593"/>
      <c r="B1178" s="593"/>
      <c r="C1178" s="593"/>
      <c r="D1178" s="593"/>
    </row>
    <row r="1179" spans="1:4" ht="49.5" customHeight="1" x14ac:dyDescent="0.2">
      <c r="A1179" s="593"/>
      <c r="B1179" s="593"/>
      <c r="C1179" s="593"/>
      <c r="D1179" s="593"/>
    </row>
    <row r="1180" spans="1:4" ht="16.5" customHeight="1" x14ac:dyDescent="0.2">
      <c r="A1180" s="593"/>
      <c r="B1180" s="593"/>
      <c r="C1180" s="593"/>
      <c r="D1180" s="593"/>
    </row>
    <row r="1181" spans="1:4" ht="16.5" x14ac:dyDescent="0.25">
      <c r="A1181" s="32"/>
    </row>
    <row r="1182" spans="1:4" ht="16.5" x14ac:dyDescent="0.25">
      <c r="A1182" s="6"/>
    </row>
    <row r="1183" spans="1:4" ht="16.5" x14ac:dyDescent="0.25">
      <c r="A1183" s="32"/>
    </row>
    <row r="1184" spans="1:4" ht="16.5" x14ac:dyDescent="0.25">
      <c r="A1184" s="33"/>
    </row>
    <row r="1185" spans="1:3" ht="16.5" x14ac:dyDescent="0.25">
      <c r="A1185" s="33"/>
    </row>
    <row r="1186" spans="1:3" ht="16.5" x14ac:dyDescent="0.25">
      <c r="A1186" s="32"/>
    </row>
    <row r="1187" spans="1:3" ht="16.5" x14ac:dyDescent="0.25">
      <c r="A1187" s="114"/>
    </row>
    <row r="1188" spans="1:3" ht="16.5" x14ac:dyDescent="0.25">
      <c r="A1188" s="114"/>
    </row>
    <row r="1189" spans="1:3" ht="16.5" x14ac:dyDescent="0.25">
      <c r="A1189" s="33"/>
    </row>
    <row r="1190" spans="1:3" ht="16.5" x14ac:dyDescent="0.25">
      <c r="A1190" s="32"/>
    </row>
    <row r="1191" spans="1:3" ht="16.5" x14ac:dyDescent="0.25">
      <c r="A1191" s="43"/>
    </row>
    <row r="1192" spans="1:3" ht="16.5" x14ac:dyDescent="0.2">
      <c r="A1192" s="10"/>
      <c r="B1192" s="10"/>
      <c r="C1192" s="10"/>
    </row>
    <row r="1193" spans="1:3" ht="16.5" x14ac:dyDescent="0.2">
      <c r="A1193" s="3"/>
      <c r="B1193" s="591"/>
      <c r="C1193" s="592"/>
    </row>
    <row r="1194" spans="1:3" ht="16.5" x14ac:dyDescent="0.2">
      <c r="A1194" s="21"/>
      <c r="B1194" s="591"/>
      <c r="C1194" s="592"/>
    </row>
    <row r="1195" spans="1:3" ht="16.5" x14ac:dyDescent="0.2">
      <c r="A1195" s="3"/>
      <c r="B1195" s="591"/>
      <c r="C1195" s="592"/>
    </row>
    <row r="1196" spans="1:3" ht="17.25" x14ac:dyDescent="0.3">
      <c r="A1196" s="22"/>
    </row>
    <row r="1197" spans="1:3" ht="16.5" x14ac:dyDescent="0.25">
      <c r="A1197" s="7"/>
    </row>
    <row r="1198" spans="1:3" ht="16.5" x14ac:dyDescent="0.25">
      <c r="A1198" s="7"/>
    </row>
    <row r="1199" spans="1:3" ht="16.5" x14ac:dyDescent="0.25">
      <c r="A1199" s="7"/>
    </row>
    <row r="1200" spans="1:3" ht="16.5" x14ac:dyDescent="0.25">
      <c r="A1200" s="7"/>
    </row>
    <row r="1201" spans="1:1" ht="16.5" x14ac:dyDescent="0.25">
      <c r="A1201" s="7"/>
    </row>
    <row r="1202" spans="1:1" ht="16.5" x14ac:dyDescent="0.25">
      <c r="A1202" s="7"/>
    </row>
    <row r="1203" spans="1:1" ht="16.5" x14ac:dyDescent="0.25">
      <c r="A1203" s="7"/>
    </row>
    <row r="1204" spans="1:1" ht="16.5" x14ac:dyDescent="0.25">
      <c r="A1204" s="7"/>
    </row>
    <row r="1205" spans="1:1" ht="16.5" x14ac:dyDescent="0.25">
      <c r="A1205" s="7"/>
    </row>
    <row r="1206" spans="1:1" ht="16.5" x14ac:dyDescent="0.25">
      <c r="A1206" s="7"/>
    </row>
    <row r="1207" spans="1:1" ht="16.5" x14ac:dyDescent="0.25">
      <c r="A1207" s="7"/>
    </row>
    <row r="1208" spans="1:1" ht="16.5" x14ac:dyDescent="0.25">
      <c r="A1208" s="7"/>
    </row>
    <row r="1209" spans="1:1" ht="16.5" x14ac:dyDescent="0.25">
      <c r="A1209" s="7"/>
    </row>
    <row r="1210" spans="1:1" ht="16.5" x14ac:dyDescent="0.25">
      <c r="A1210" s="7"/>
    </row>
    <row r="1211" spans="1:1" ht="16.5" x14ac:dyDescent="0.25">
      <c r="A1211" s="7"/>
    </row>
    <row r="1212" spans="1:1" ht="16.5" x14ac:dyDescent="0.25">
      <c r="A1212" s="7"/>
    </row>
    <row r="1213" spans="1:1" ht="16.5" x14ac:dyDescent="0.25">
      <c r="A1213" s="7"/>
    </row>
    <row r="1214" spans="1:1" ht="16.5" x14ac:dyDescent="0.25">
      <c r="A1214" s="7"/>
    </row>
    <row r="1215" spans="1:1" ht="16.5" x14ac:dyDescent="0.25">
      <c r="A1215" s="7"/>
    </row>
    <row r="1216" spans="1:1" ht="16.5" x14ac:dyDescent="0.25">
      <c r="A1216" s="7"/>
    </row>
    <row r="1217" spans="1:1" ht="16.5" x14ac:dyDescent="0.25">
      <c r="A1217" s="7"/>
    </row>
    <row r="1218" spans="1:1" ht="16.5" x14ac:dyDescent="0.25">
      <c r="A1218" s="7"/>
    </row>
    <row r="1219" spans="1:1" ht="16.5" x14ac:dyDescent="0.25">
      <c r="A1219" s="7"/>
    </row>
    <row r="1220" spans="1:1" ht="16.5" x14ac:dyDescent="0.25">
      <c r="A1220" s="7"/>
    </row>
    <row r="1221" spans="1:1" ht="16.5" x14ac:dyDescent="0.25">
      <c r="A1221" s="6"/>
    </row>
    <row r="1222" spans="1:1" ht="17.25" x14ac:dyDescent="0.3">
      <c r="A1222" s="54"/>
    </row>
    <row r="1334" ht="16.5" customHeight="1" x14ac:dyDescent="0.2"/>
    <row r="1335" ht="16.5" customHeight="1" x14ac:dyDescent="0.2"/>
    <row r="1336" ht="16.5" customHeight="1" x14ac:dyDescent="0.2"/>
    <row r="1337" ht="16.5" customHeight="1" x14ac:dyDescent="0.2"/>
    <row r="1339" ht="34.5" customHeight="1" x14ac:dyDescent="0.2"/>
    <row r="1342" ht="89.25" customHeight="1" x14ac:dyDescent="0.2"/>
    <row r="1343" ht="16.5" customHeight="1" x14ac:dyDescent="0.2"/>
    <row r="1344" ht="49.5" customHeight="1" x14ac:dyDescent="0.2"/>
    <row r="1345" ht="16.5" customHeight="1" x14ac:dyDescent="0.2"/>
    <row r="1346" ht="66" customHeight="1" x14ac:dyDescent="0.2"/>
    <row r="1347" ht="16.5" customHeight="1" x14ac:dyDescent="0.2"/>
    <row r="1348" ht="49.5" customHeight="1" x14ac:dyDescent="0.2"/>
    <row r="1349" ht="16.5" customHeight="1" x14ac:dyDescent="0.2"/>
    <row r="1350" ht="16.5" customHeight="1" x14ac:dyDescent="0.2"/>
    <row r="1352" ht="105.75" customHeight="1" x14ac:dyDescent="0.2"/>
    <row r="1353" ht="16.5" customHeight="1" x14ac:dyDescent="0.2"/>
    <row r="1354" ht="16.5" customHeight="1" x14ac:dyDescent="0.2"/>
    <row r="1355" ht="16.5" customHeight="1" x14ac:dyDescent="0.2"/>
    <row r="1357" ht="138.75" customHeight="1" x14ac:dyDescent="0.2"/>
    <row r="1358" ht="16.5" customHeight="1" x14ac:dyDescent="0.2"/>
    <row r="1359" ht="33" customHeight="1" x14ac:dyDescent="0.2"/>
    <row r="1360" ht="16.5" customHeight="1" x14ac:dyDescent="0.2"/>
    <row r="1361" ht="15" customHeight="1" x14ac:dyDescent="0.2"/>
    <row r="1362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9" ht="15" customHeight="1" x14ac:dyDescent="0.2"/>
    <row r="1370" ht="15" customHeight="1" x14ac:dyDescent="0.2"/>
    <row r="1374" ht="15" customHeight="1" x14ac:dyDescent="0.2"/>
    <row r="1375" ht="15" customHeight="1" x14ac:dyDescent="0.2"/>
    <row r="1376" ht="15" customHeight="1" x14ac:dyDescent="0.2"/>
    <row r="1378" ht="16.5" customHeight="1" x14ac:dyDescent="0.2"/>
    <row r="1379" ht="16.5" customHeight="1" x14ac:dyDescent="0.2"/>
    <row r="1381" ht="90.75" customHeight="1" x14ac:dyDescent="0.2"/>
    <row r="1383" ht="16.5" customHeight="1" x14ac:dyDescent="0.2"/>
    <row r="1384" ht="66" customHeight="1" x14ac:dyDescent="0.2"/>
    <row r="1385" ht="33" customHeight="1" x14ac:dyDescent="0.2"/>
    <row r="1387" ht="49.5" customHeight="1" x14ac:dyDescent="0.2"/>
    <row r="1389" ht="73.5" customHeight="1" x14ac:dyDescent="0.2"/>
    <row r="1391" ht="16.5" customHeight="1" x14ac:dyDescent="0.2"/>
    <row r="1392" ht="33" customHeight="1" x14ac:dyDescent="0.2"/>
    <row r="1393" ht="16.5" customHeight="1" x14ac:dyDescent="0.2"/>
    <row r="1394" ht="16.5" customHeight="1" x14ac:dyDescent="0.2"/>
    <row r="1395" ht="16.5" customHeight="1" x14ac:dyDescent="0.2"/>
    <row r="1396" ht="16.5" customHeight="1" x14ac:dyDescent="0.2"/>
    <row r="1397" ht="16.5" customHeight="1" x14ac:dyDescent="0.2"/>
    <row r="1402" ht="106.5" customHeight="1" x14ac:dyDescent="0.2"/>
    <row r="1403" ht="16.5" customHeight="1" x14ac:dyDescent="0.2"/>
    <row r="1404" ht="16.5" customHeight="1" x14ac:dyDescent="0.2"/>
    <row r="1405" ht="16.5" customHeight="1" x14ac:dyDescent="0.2"/>
    <row r="1406" ht="16.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9" ht="15" customHeight="1" x14ac:dyDescent="0.2"/>
    <row r="1430" ht="16.5" customHeight="1" x14ac:dyDescent="0.2"/>
    <row r="1432" ht="106.5" customHeight="1" x14ac:dyDescent="0.2"/>
    <row r="1433" ht="33" customHeight="1" x14ac:dyDescent="0.2"/>
    <row r="1434" ht="33" customHeight="1" x14ac:dyDescent="0.2"/>
    <row r="1435" ht="33" customHeight="1" x14ac:dyDescent="0.2"/>
    <row r="1436" ht="49.5" customHeight="1" x14ac:dyDescent="0.2"/>
    <row r="1437" ht="16.5" customHeight="1" x14ac:dyDescent="0.2"/>
    <row r="1438" ht="16.5" customHeight="1" x14ac:dyDescent="0.2"/>
    <row r="1439" ht="16.5" customHeight="1" x14ac:dyDescent="0.2"/>
    <row r="1440" ht="33" customHeight="1" x14ac:dyDescent="0.2"/>
    <row r="1441" ht="33" customHeight="1" x14ac:dyDescent="0.2"/>
    <row r="1442" ht="16.5" customHeight="1" x14ac:dyDescent="0.2"/>
    <row r="1443" ht="16.5" customHeight="1" x14ac:dyDescent="0.2"/>
    <row r="1445" ht="50.25" customHeight="1" x14ac:dyDescent="0.2"/>
    <row r="1446" ht="56.25" customHeight="1" x14ac:dyDescent="0.2"/>
    <row r="1447" ht="16.5" customHeight="1" x14ac:dyDescent="0.2"/>
    <row r="1448" ht="16.5" customHeight="1" x14ac:dyDescent="0.2"/>
    <row r="1449" ht="16.5" customHeight="1" x14ac:dyDescent="0.2"/>
    <row r="1450" ht="15.75" customHeight="1" x14ac:dyDescent="0.2"/>
    <row r="1451" ht="15.75" customHeight="1" x14ac:dyDescent="0.2"/>
    <row r="1452" ht="15.75" customHeight="1" x14ac:dyDescent="0.2"/>
    <row r="1453" ht="16.5" customHeight="1" x14ac:dyDescent="0.2"/>
    <row r="1456" ht="36" customHeight="1" x14ac:dyDescent="0.2"/>
    <row r="1457" ht="30.75" customHeight="1" x14ac:dyDescent="0.2"/>
    <row r="1484" ht="30" customHeight="1" x14ac:dyDescent="0.2"/>
    <row r="1545" ht="50.25" customHeight="1" x14ac:dyDescent="0.2"/>
    <row r="1579" ht="39" customHeight="1" x14ac:dyDescent="0.2"/>
    <row r="1601" ht="33" customHeight="1" x14ac:dyDescent="0.2"/>
    <row r="1611" ht="98.25" customHeight="1" x14ac:dyDescent="0.2"/>
    <row r="1624" ht="117" customHeight="1" x14ac:dyDescent="0.2"/>
    <row r="1633" ht="73.5" customHeight="1" x14ac:dyDescent="0.2"/>
    <row r="1640" ht="20.25" customHeight="1" x14ac:dyDescent="0.2"/>
    <row r="1646" ht="20.25" customHeight="1" x14ac:dyDescent="0.2"/>
    <row r="1653" ht="87" customHeight="1" x14ac:dyDescent="0.2"/>
    <row r="1707" ht="125.25" customHeight="1" x14ac:dyDescent="0.2"/>
    <row r="1710" ht="16.5" customHeight="1" x14ac:dyDescent="0.2"/>
    <row r="1714" ht="20.25" customHeight="1" x14ac:dyDescent="0.2"/>
    <row r="1716" ht="34.5" customHeight="1" x14ac:dyDescent="0.2"/>
    <row r="1717" ht="66" customHeight="1" x14ac:dyDescent="0.2"/>
    <row r="1718" ht="49.5" customHeight="1" x14ac:dyDescent="0.2"/>
    <row r="1719" ht="49.5" customHeight="1" x14ac:dyDescent="0.2"/>
    <row r="1720" ht="33" customHeight="1" x14ac:dyDescent="0.2"/>
    <row r="1721" ht="16.5" customHeight="1" x14ac:dyDescent="0.2"/>
    <row r="1722" ht="49.5" customHeight="1" x14ac:dyDescent="0.2"/>
    <row r="1726" ht="34.5" customHeight="1" x14ac:dyDescent="0.2"/>
    <row r="1727" ht="16.5" customHeight="1" x14ac:dyDescent="0.2"/>
    <row r="1728" ht="33" customHeight="1" x14ac:dyDescent="0.2"/>
    <row r="1729" ht="33" customHeight="1" x14ac:dyDescent="0.2"/>
    <row r="1730" ht="33" customHeight="1" x14ac:dyDescent="0.2"/>
    <row r="1731" ht="33" customHeight="1" x14ac:dyDescent="0.2"/>
    <row r="1732" ht="16.5" customHeight="1" x14ac:dyDescent="0.2"/>
    <row r="1733" ht="33" customHeight="1" x14ac:dyDescent="0.2"/>
    <row r="1734" ht="33" customHeight="1" x14ac:dyDescent="0.2"/>
    <row r="1735" ht="33" customHeight="1" x14ac:dyDescent="0.2"/>
    <row r="1736" ht="33" customHeight="1" x14ac:dyDescent="0.2"/>
    <row r="1737" ht="49.5" customHeight="1" x14ac:dyDescent="0.2"/>
    <row r="1739" ht="99" customHeight="1" x14ac:dyDescent="0.2"/>
    <row r="1762" ht="69.75" customHeight="1" x14ac:dyDescent="0.2"/>
    <row r="1785" ht="35.25" customHeight="1" x14ac:dyDescent="0.2"/>
    <row r="1810" ht="69.75" customHeight="1" x14ac:dyDescent="0.2"/>
    <row r="1849" ht="90.75" customHeight="1" x14ac:dyDescent="0.2"/>
    <row r="1853" ht="56.25" customHeight="1" x14ac:dyDescent="0.2"/>
    <row r="1863" ht="142.5" customHeight="1" x14ac:dyDescent="0.2"/>
    <row r="1958" ht="125.25" customHeight="1" x14ac:dyDescent="0.2"/>
    <row r="1973" ht="125.25" customHeight="1" x14ac:dyDescent="0.2"/>
    <row r="2015" ht="115.5" customHeight="1" x14ac:dyDescent="0.2"/>
    <row r="2016" ht="66" customHeight="1" x14ac:dyDescent="0.2"/>
    <row r="2017" ht="49.5" customHeight="1" x14ac:dyDescent="0.2"/>
    <row r="2018" ht="33" customHeight="1" x14ac:dyDescent="0.2"/>
    <row r="2019" ht="49.5" customHeight="1" x14ac:dyDescent="0.2"/>
    <row r="2020" ht="115.5" customHeight="1" x14ac:dyDescent="0.2"/>
    <row r="2021" ht="33" customHeight="1" x14ac:dyDescent="0.2"/>
    <row r="2022" ht="33" customHeight="1" x14ac:dyDescent="0.2"/>
    <row r="2023" ht="33" customHeight="1" x14ac:dyDescent="0.2"/>
    <row r="2024" ht="33" customHeight="1" x14ac:dyDescent="0.2"/>
    <row r="2025" ht="33" customHeight="1" x14ac:dyDescent="0.2"/>
    <row r="2026" ht="49.5" customHeight="1" x14ac:dyDescent="0.2"/>
    <row r="2027" ht="33" customHeight="1" x14ac:dyDescent="0.2"/>
    <row r="2028" ht="33" customHeight="1" x14ac:dyDescent="0.2"/>
    <row r="2029" ht="33" customHeight="1" x14ac:dyDescent="0.2"/>
    <row r="2030" ht="16.5" customHeight="1" x14ac:dyDescent="0.2"/>
    <row r="2031" ht="33" customHeight="1" x14ac:dyDescent="0.2"/>
    <row r="2032" ht="33" customHeight="1" x14ac:dyDescent="0.2"/>
    <row r="2033" ht="49.5" customHeight="1" x14ac:dyDescent="0.2"/>
    <row r="2034" ht="16.5" customHeight="1" x14ac:dyDescent="0.2"/>
    <row r="2134" ht="33" customHeight="1" x14ac:dyDescent="0.2"/>
    <row r="2171" ht="33" customHeight="1" x14ac:dyDescent="0.2"/>
    <row r="2295" ht="96.75" customHeight="1" x14ac:dyDescent="0.2"/>
    <row r="2300" ht="20.25" customHeight="1" x14ac:dyDescent="0.2"/>
    <row r="2323" ht="16.5" customHeight="1" x14ac:dyDescent="0.2"/>
    <row r="2325" ht="19.5" customHeight="1" x14ac:dyDescent="0.2"/>
    <row r="2328" ht="102.75" customHeight="1" x14ac:dyDescent="0.2"/>
    <row r="2365" ht="16.5" customHeight="1" x14ac:dyDescent="0.2"/>
    <row r="2367" ht="19.5" customHeight="1" x14ac:dyDescent="0.2"/>
  </sheetData>
  <mergeCells count="613">
    <mergeCell ref="A174:A175"/>
    <mergeCell ref="B174:B175"/>
    <mergeCell ref="A256:A257"/>
    <mergeCell ref="B256:B257"/>
    <mergeCell ref="C273:C275"/>
    <mergeCell ref="D273:D275"/>
    <mergeCell ref="E273:E275"/>
    <mergeCell ref="A299:A300"/>
    <mergeCell ref="B299:B300"/>
    <mergeCell ref="C299:C300"/>
    <mergeCell ref="D299:D300"/>
    <mergeCell ref="E299:E300"/>
    <mergeCell ref="A305:A306"/>
    <mergeCell ref="B305:B306"/>
    <mergeCell ref="C305:C306"/>
    <mergeCell ref="D305:D306"/>
    <mergeCell ref="E305:E306"/>
    <mergeCell ref="A307:A308"/>
    <mergeCell ref="B307:B308"/>
    <mergeCell ref="C307:C308"/>
    <mergeCell ref="D307:D308"/>
    <mergeCell ref="E307:E308"/>
    <mergeCell ref="A338:A339"/>
    <mergeCell ref="B338:B339"/>
    <mergeCell ref="A463:D463"/>
    <mergeCell ref="E463:F463"/>
    <mergeCell ref="H463:I463"/>
    <mergeCell ref="A464:D464"/>
    <mergeCell ref="H464:I468"/>
    <mergeCell ref="A309:A310"/>
    <mergeCell ref="B309:B310"/>
    <mergeCell ref="C309:C310"/>
    <mergeCell ref="D309:D310"/>
    <mergeCell ref="E309:E310"/>
    <mergeCell ref="B320:B322"/>
    <mergeCell ref="C320:C322"/>
    <mergeCell ref="A465:D465"/>
    <mergeCell ref="A466:D466"/>
    <mergeCell ref="A467:D467"/>
    <mergeCell ref="A468:D468"/>
    <mergeCell ref="E464:F464"/>
    <mergeCell ref="E465:F465"/>
    <mergeCell ref="E466:F466"/>
    <mergeCell ref="E467:F467"/>
    <mergeCell ref="E468:F468"/>
    <mergeCell ref="A475:B475"/>
    <mergeCell ref="A476:B476"/>
    <mergeCell ref="A477:B477"/>
    <mergeCell ref="A478:B478"/>
    <mergeCell ref="A479:B479"/>
    <mergeCell ref="A480:B480"/>
    <mergeCell ref="A469:B469"/>
    <mergeCell ref="A470:B470"/>
    <mergeCell ref="A471:B471"/>
    <mergeCell ref="A472:B472"/>
    <mergeCell ref="A473:B473"/>
    <mergeCell ref="A474:B474"/>
    <mergeCell ref="A487:B487"/>
    <mergeCell ref="A488:B488"/>
    <mergeCell ref="A489:B489"/>
    <mergeCell ref="A490:B490"/>
    <mergeCell ref="A491:B491"/>
    <mergeCell ref="A492:B492"/>
    <mergeCell ref="A481:B481"/>
    <mergeCell ref="A482:B482"/>
    <mergeCell ref="A483:B483"/>
    <mergeCell ref="A484:B484"/>
    <mergeCell ref="A485:B485"/>
    <mergeCell ref="A486:B486"/>
    <mergeCell ref="A499:B499"/>
    <mergeCell ref="A500:B500"/>
    <mergeCell ref="A501:B501"/>
    <mergeCell ref="A502:B502"/>
    <mergeCell ref="A503:B503"/>
    <mergeCell ref="A504:B504"/>
    <mergeCell ref="A493:B493"/>
    <mergeCell ref="A494:B494"/>
    <mergeCell ref="A495:B495"/>
    <mergeCell ref="A496:B496"/>
    <mergeCell ref="A497:B497"/>
    <mergeCell ref="A498:B498"/>
    <mergeCell ref="C469:F469"/>
    <mergeCell ref="C470:F470"/>
    <mergeCell ref="C471:F471"/>
    <mergeCell ref="C472:F472"/>
    <mergeCell ref="C473:F473"/>
    <mergeCell ref="C474:F474"/>
    <mergeCell ref="C475:F475"/>
    <mergeCell ref="C476:F476"/>
    <mergeCell ref="C477:F477"/>
    <mergeCell ref="G469:I469"/>
    <mergeCell ref="G470:I470"/>
    <mergeCell ref="G471:I471"/>
    <mergeCell ref="G472:I472"/>
    <mergeCell ref="G473:I473"/>
    <mergeCell ref="G474:I474"/>
    <mergeCell ref="C496:F496"/>
    <mergeCell ref="C497:F497"/>
    <mergeCell ref="C498:F498"/>
    <mergeCell ref="C490:F490"/>
    <mergeCell ref="C491:F491"/>
    <mergeCell ref="C492:F492"/>
    <mergeCell ref="C493:F493"/>
    <mergeCell ref="C494:F494"/>
    <mergeCell ref="C495:F495"/>
    <mergeCell ref="C484:F484"/>
    <mergeCell ref="C485:F485"/>
    <mergeCell ref="C486:F486"/>
    <mergeCell ref="C487:F487"/>
    <mergeCell ref="C488:F488"/>
    <mergeCell ref="C489:F489"/>
    <mergeCell ref="C478:F478"/>
    <mergeCell ref="C479:F479"/>
    <mergeCell ref="C480:F480"/>
    <mergeCell ref="G475:I475"/>
    <mergeCell ref="G476:I476"/>
    <mergeCell ref="G477:I477"/>
    <mergeCell ref="G478:I478"/>
    <mergeCell ref="G479:I479"/>
    <mergeCell ref="G480:I480"/>
    <mergeCell ref="C502:F502"/>
    <mergeCell ref="C503:F503"/>
    <mergeCell ref="C504:F504"/>
    <mergeCell ref="C499:F499"/>
    <mergeCell ref="C500:F500"/>
    <mergeCell ref="C501:F501"/>
    <mergeCell ref="C481:F481"/>
    <mergeCell ref="C482:F482"/>
    <mergeCell ref="C483:F483"/>
    <mergeCell ref="G487:I487"/>
    <mergeCell ref="G488:I488"/>
    <mergeCell ref="G489:I489"/>
    <mergeCell ref="G490:I490"/>
    <mergeCell ref="G491:I491"/>
    <mergeCell ref="G492:I492"/>
    <mergeCell ref="G481:I481"/>
    <mergeCell ref="G482:I482"/>
    <mergeCell ref="G483:I483"/>
    <mergeCell ref="G484:I484"/>
    <mergeCell ref="G485:I485"/>
    <mergeCell ref="G486:I486"/>
    <mergeCell ref="G499:I499"/>
    <mergeCell ref="G500:I500"/>
    <mergeCell ref="G501:I501"/>
    <mergeCell ref="G502:I502"/>
    <mergeCell ref="G503:I503"/>
    <mergeCell ref="G504:I504"/>
    <mergeCell ref="G493:I493"/>
    <mergeCell ref="G494:I494"/>
    <mergeCell ref="G495:I495"/>
    <mergeCell ref="G496:I496"/>
    <mergeCell ref="G497:I497"/>
    <mergeCell ref="G498:I498"/>
    <mergeCell ref="I510:I518"/>
    <mergeCell ref="A510:D510"/>
    <mergeCell ref="A511:D511"/>
    <mergeCell ref="A512:D512"/>
    <mergeCell ref="A513:D513"/>
    <mergeCell ref="A514:D514"/>
    <mergeCell ref="A515:D515"/>
    <mergeCell ref="G505:I505"/>
    <mergeCell ref="A506:H506"/>
    <mergeCell ref="A507:H507"/>
    <mergeCell ref="A508:H508"/>
    <mergeCell ref="A509:H509"/>
    <mergeCell ref="I506:I509"/>
    <mergeCell ref="C505:F505"/>
    <mergeCell ref="A505:B505"/>
    <mergeCell ref="A528:D528"/>
    <mergeCell ref="A519:D519"/>
    <mergeCell ref="E519:F519"/>
    <mergeCell ref="G519:H519"/>
    <mergeCell ref="A520:D520"/>
    <mergeCell ref="A521:D521"/>
    <mergeCell ref="A522:D522"/>
    <mergeCell ref="A516:D516"/>
    <mergeCell ref="A517:D517"/>
    <mergeCell ref="A518:D518"/>
    <mergeCell ref="E510:F518"/>
    <mergeCell ref="G510:H518"/>
    <mergeCell ref="E521:F521"/>
    <mergeCell ref="E522:F522"/>
    <mergeCell ref="E523:F523"/>
    <mergeCell ref="E524:F524"/>
    <mergeCell ref="E525:F525"/>
    <mergeCell ref="E526:F526"/>
    <mergeCell ref="E527:F527"/>
    <mergeCell ref="A523:D523"/>
    <mergeCell ref="A524:D524"/>
    <mergeCell ref="A525:D525"/>
    <mergeCell ref="A526:D526"/>
    <mergeCell ref="A527:D527"/>
    <mergeCell ref="A537:D537"/>
    <mergeCell ref="A538:D538"/>
    <mergeCell ref="G527:H527"/>
    <mergeCell ref="G528:H528"/>
    <mergeCell ref="G529:H529"/>
    <mergeCell ref="G530:H530"/>
    <mergeCell ref="I520:I530"/>
    <mergeCell ref="A531:D532"/>
    <mergeCell ref="E531:F532"/>
    <mergeCell ref="G531:H532"/>
    <mergeCell ref="I531:I532"/>
    <mergeCell ref="E528:F528"/>
    <mergeCell ref="E529:F529"/>
    <mergeCell ref="E530:F530"/>
    <mergeCell ref="G520:H520"/>
    <mergeCell ref="G521:H521"/>
    <mergeCell ref="G522:H522"/>
    <mergeCell ref="G523:H523"/>
    <mergeCell ref="G524:H524"/>
    <mergeCell ref="G525:H525"/>
    <mergeCell ref="G526:H526"/>
    <mergeCell ref="A529:D529"/>
    <mergeCell ref="A530:D530"/>
    <mergeCell ref="E520:F520"/>
    <mergeCell ref="I533:I540"/>
    <mergeCell ref="B541:E541"/>
    <mergeCell ref="F541:H541"/>
    <mergeCell ref="B542:E542"/>
    <mergeCell ref="G533:H533"/>
    <mergeCell ref="G534:H534"/>
    <mergeCell ref="G535:H535"/>
    <mergeCell ref="G536:H536"/>
    <mergeCell ref="G537:H537"/>
    <mergeCell ref="G538:H538"/>
    <mergeCell ref="A539:D539"/>
    <mergeCell ref="A540:D540"/>
    <mergeCell ref="E533:F533"/>
    <mergeCell ref="E534:F534"/>
    <mergeCell ref="E535:F535"/>
    <mergeCell ref="E536:F536"/>
    <mergeCell ref="E537:F537"/>
    <mergeCell ref="E538:F538"/>
    <mergeCell ref="E539:F539"/>
    <mergeCell ref="E540:F540"/>
    <mergeCell ref="A533:D533"/>
    <mergeCell ref="A534:D534"/>
    <mergeCell ref="A535:D535"/>
    <mergeCell ref="A536:D536"/>
    <mergeCell ref="B553:E553"/>
    <mergeCell ref="B554:E554"/>
    <mergeCell ref="B543:E543"/>
    <mergeCell ref="B544:E544"/>
    <mergeCell ref="B545:E545"/>
    <mergeCell ref="B546:E546"/>
    <mergeCell ref="B547:E547"/>
    <mergeCell ref="B548:E548"/>
    <mergeCell ref="G539:H539"/>
    <mergeCell ref="G540:H540"/>
    <mergeCell ref="I542:I557"/>
    <mergeCell ref="A558:C558"/>
    <mergeCell ref="D558:F558"/>
    <mergeCell ref="G558:H558"/>
    <mergeCell ref="F549:H549"/>
    <mergeCell ref="F550:H550"/>
    <mergeCell ref="F551:H551"/>
    <mergeCell ref="F552:H552"/>
    <mergeCell ref="F553:H553"/>
    <mergeCell ref="F554:H554"/>
    <mergeCell ref="B555:E555"/>
    <mergeCell ref="B556:E556"/>
    <mergeCell ref="B557:E557"/>
    <mergeCell ref="F542:H542"/>
    <mergeCell ref="F543:H543"/>
    <mergeCell ref="F544:H544"/>
    <mergeCell ref="F545:H545"/>
    <mergeCell ref="F546:H546"/>
    <mergeCell ref="F547:H547"/>
    <mergeCell ref="F548:H548"/>
    <mergeCell ref="B549:E549"/>
    <mergeCell ref="B550:E550"/>
    <mergeCell ref="B551:E551"/>
    <mergeCell ref="B552:E552"/>
    <mergeCell ref="G559:H559"/>
    <mergeCell ref="A560:D560"/>
    <mergeCell ref="A561:D561"/>
    <mergeCell ref="A562:D562"/>
    <mergeCell ref="E560:F560"/>
    <mergeCell ref="E561:F561"/>
    <mergeCell ref="E562:F562"/>
    <mergeCell ref="G560:H560"/>
    <mergeCell ref="F555:H555"/>
    <mergeCell ref="F556:H556"/>
    <mergeCell ref="F557:H557"/>
    <mergeCell ref="E568:F568"/>
    <mergeCell ref="A563:D563"/>
    <mergeCell ref="A564:D564"/>
    <mergeCell ref="A565:D565"/>
    <mergeCell ref="A566:D566"/>
    <mergeCell ref="A567:D567"/>
    <mergeCell ref="A568:D568"/>
    <mergeCell ref="A559:D559"/>
    <mergeCell ref="E559:F559"/>
    <mergeCell ref="A572:H572"/>
    <mergeCell ref="I569:I572"/>
    <mergeCell ref="A573:D573"/>
    <mergeCell ref="E573:F573"/>
    <mergeCell ref="G573:H573"/>
    <mergeCell ref="A574:C574"/>
    <mergeCell ref="G574:H574"/>
    <mergeCell ref="G567:H567"/>
    <mergeCell ref="G568:H568"/>
    <mergeCell ref="I560:I568"/>
    <mergeCell ref="A569:H569"/>
    <mergeCell ref="A570:H570"/>
    <mergeCell ref="A571:H571"/>
    <mergeCell ref="G561:H561"/>
    <mergeCell ref="G562:H562"/>
    <mergeCell ref="G563:H563"/>
    <mergeCell ref="G564:H564"/>
    <mergeCell ref="G565:H565"/>
    <mergeCell ref="G566:H566"/>
    <mergeCell ref="E563:F563"/>
    <mergeCell ref="E564:F564"/>
    <mergeCell ref="E565:F565"/>
    <mergeCell ref="E566:F566"/>
    <mergeCell ref="E567:F567"/>
    <mergeCell ref="G575:H575"/>
    <mergeCell ref="G576:H576"/>
    <mergeCell ref="G577:H577"/>
    <mergeCell ref="G578:H578"/>
    <mergeCell ref="I574:I578"/>
    <mergeCell ref="A579:C579"/>
    <mergeCell ref="D579:F579"/>
    <mergeCell ref="G579:H579"/>
    <mergeCell ref="A575:C575"/>
    <mergeCell ref="A576:C576"/>
    <mergeCell ref="A577:C577"/>
    <mergeCell ref="A578:C578"/>
    <mergeCell ref="D574:F574"/>
    <mergeCell ref="D575:F575"/>
    <mergeCell ref="D576:F576"/>
    <mergeCell ref="D577:F577"/>
    <mergeCell ref="D578:F578"/>
    <mergeCell ref="G582:H582"/>
    <mergeCell ref="G583:H583"/>
    <mergeCell ref="I581:I583"/>
    <mergeCell ref="A584:C584"/>
    <mergeCell ref="D584:F584"/>
    <mergeCell ref="G584:H584"/>
    <mergeCell ref="A580:C580"/>
    <mergeCell ref="D580:F580"/>
    <mergeCell ref="G580:H580"/>
    <mergeCell ref="A581:C581"/>
    <mergeCell ref="A582:C582"/>
    <mergeCell ref="A583:C583"/>
    <mergeCell ref="D581:F581"/>
    <mergeCell ref="D582:F582"/>
    <mergeCell ref="D583:F583"/>
    <mergeCell ref="G581:H581"/>
    <mergeCell ref="A587:F587"/>
    <mergeCell ref="B588:B589"/>
    <mergeCell ref="C588:C589"/>
    <mergeCell ref="D588:D589"/>
    <mergeCell ref="F588:F589"/>
    <mergeCell ref="B592:B597"/>
    <mergeCell ref="C592:C597"/>
    <mergeCell ref="D592:D597"/>
    <mergeCell ref="E592:E597"/>
    <mergeCell ref="F592:F597"/>
    <mergeCell ref="B608:B609"/>
    <mergeCell ref="C608:C609"/>
    <mergeCell ref="D608:D609"/>
    <mergeCell ref="E608:E609"/>
    <mergeCell ref="F608:F609"/>
    <mergeCell ref="B601:B605"/>
    <mergeCell ref="C601:C605"/>
    <mergeCell ref="D601:D605"/>
    <mergeCell ref="E601:E605"/>
    <mergeCell ref="F601:F605"/>
    <mergeCell ref="B630:B633"/>
    <mergeCell ref="C630:C633"/>
    <mergeCell ref="D630:D633"/>
    <mergeCell ref="E630:E633"/>
    <mergeCell ref="F630:F633"/>
    <mergeCell ref="B617:B618"/>
    <mergeCell ref="D617:D618"/>
    <mergeCell ref="F617:F618"/>
    <mergeCell ref="B621:B626"/>
    <mergeCell ref="C621:C626"/>
    <mergeCell ref="D621:D626"/>
    <mergeCell ref="E621:E626"/>
    <mergeCell ref="F621:F626"/>
    <mergeCell ref="B643:B644"/>
    <mergeCell ref="F643:F644"/>
    <mergeCell ref="B647:B651"/>
    <mergeCell ref="C647:C651"/>
    <mergeCell ref="D647:D651"/>
    <mergeCell ref="E647:E651"/>
    <mergeCell ref="F647:F651"/>
    <mergeCell ref="B636:B637"/>
    <mergeCell ref="C636:C637"/>
    <mergeCell ref="D636:D637"/>
    <mergeCell ref="E636:E637"/>
    <mergeCell ref="F636:F637"/>
    <mergeCell ref="G647:G651"/>
    <mergeCell ref="B664:B665"/>
    <mergeCell ref="C664:C665"/>
    <mergeCell ref="D664:D665"/>
    <mergeCell ref="E664:E665"/>
    <mergeCell ref="F664:F665"/>
    <mergeCell ref="G664:G665"/>
    <mergeCell ref="B687:B690"/>
    <mergeCell ref="C687:C690"/>
    <mergeCell ref="D687:D690"/>
    <mergeCell ref="E687:E690"/>
    <mergeCell ref="B691:B707"/>
    <mergeCell ref="C691:C707"/>
    <mergeCell ref="D691:D707"/>
    <mergeCell ref="E691:E707"/>
    <mergeCell ref="B677:B680"/>
    <mergeCell ref="C677:C680"/>
    <mergeCell ref="D677:D680"/>
    <mergeCell ref="E677:E680"/>
    <mergeCell ref="B682:B685"/>
    <mergeCell ref="C682:C685"/>
    <mergeCell ref="D682:D685"/>
    <mergeCell ref="E682:E685"/>
    <mergeCell ref="C738:C740"/>
    <mergeCell ref="D738:D740"/>
    <mergeCell ref="B744:D744"/>
    <mergeCell ref="E744:F744"/>
    <mergeCell ref="A745:A746"/>
    <mergeCell ref="B745:B746"/>
    <mergeCell ref="E745:E746"/>
    <mergeCell ref="F745:F746"/>
    <mergeCell ref="B714:B724"/>
    <mergeCell ref="C714:C724"/>
    <mergeCell ref="B728:B731"/>
    <mergeCell ref="C728:C731"/>
    <mergeCell ref="A734:A737"/>
    <mergeCell ref="C734:D734"/>
    <mergeCell ref="C735:D735"/>
    <mergeCell ref="C736:D736"/>
    <mergeCell ref="C737:D737"/>
    <mergeCell ref="A775:A776"/>
    <mergeCell ref="B775:B776"/>
    <mergeCell ref="C775:C776"/>
    <mergeCell ref="A780:A781"/>
    <mergeCell ref="B780:B781"/>
    <mergeCell ref="C780:D781"/>
    <mergeCell ref="A751:A752"/>
    <mergeCell ref="A769:A770"/>
    <mergeCell ref="B769:B770"/>
    <mergeCell ref="C769:C770"/>
    <mergeCell ref="B771:B774"/>
    <mergeCell ref="C771:C774"/>
    <mergeCell ref="C786:D786"/>
    <mergeCell ref="A787:C788"/>
    <mergeCell ref="D787:E788"/>
    <mergeCell ref="F787:F788"/>
    <mergeCell ref="A789:C789"/>
    <mergeCell ref="D789:E789"/>
    <mergeCell ref="E780:E781"/>
    <mergeCell ref="F780:F781"/>
    <mergeCell ref="C782:D782"/>
    <mergeCell ref="C783:D783"/>
    <mergeCell ref="C784:D784"/>
    <mergeCell ref="C785:D785"/>
    <mergeCell ref="D790:E790"/>
    <mergeCell ref="D791:E791"/>
    <mergeCell ref="D792:E792"/>
    <mergeCell ref="D793:E793"/>
    <mergeCell ref="D794:E794"/>
    <mergeCell ref="D795:E795"/>
    <mergeCell ref="A790:C790"/>
    <mergeCell ref="A791:C791"/>
    <mergeCell ref="A792:C792"/>
    <mergeCell ref="A793:C793"/>
    <mergeCell ref="A794:C794"/>
    <mergeCell ref="A795:C795"/>
    <mergeCell ref="F800:F801"/>
    <mergeCell ref="A802:C802"/>
    <mergeCell ref="A803:C803"/>
    <mergeCell ref="D802:E803"/>
    <mergeCell ref="F802:F803"/>
    <mergeCell ref="A804:C804"/>
    <mergeCell ref="D796:E796"/>
    <mergeCell ref="D797:E797"/>
    <mergeCell ref="D798:E798"/>
    <mergeCell ref="D799:E799"/>
    <mergeCell ref="A800:C801"/>
    <mergeCell ref="D800:E801"/>
    <mergeCell ref="A796:C796"/>
    <mergeCell ref="A797:C797"/>
    <mergeCell ref="A798:C798"/>
    <mergeCell ref="A799:C799"/>
    <mergeCell ref="D804:E804"/>
    <mergeCell ref="D805:E805"/>
    <mergeCell ref="D806:E806"/>
    <mergeCell ref="D807:E807"/>
    <mergeCell ref="D808:E808"/>
    <mergeCell ref="D809:E809"/>
    <mergeCell ref="A811:C811"/>
    <mergeCell ref="A812:C812"/>
    <mergeCell ref="A813:C813"/>
    <mergeCell ref="A805:C805"/>
    <mergeCell ref="A806:C806"/>
    <mergeCell ref="A807:C807"/>
    <mergeCell ref="A808:C808"/>
    <mergeCell ref="A809:C809"/>
    <mergeCell ref="A810:C810"/>
    <mergeCell ref="D810:E810"/>
    <mergeCell ref="D811:E811"/>
    <mergeCell ref="D812:E812"/>
    <mergeCell ref="D813:E813"/>
    <mergeCell ref="D814:E814"/>
    <mergeCell ref="D815:E815"/>
    <mergeCell ref="A817:C817"/>
    <mergeCell ref="A818:C818"/>
    <mergeCell ref="A819:C819"/>
    <mergeCell ref="A814:C814"/>
    <mergeCell ref="A815:C815"/>
    <mergeCell ref="A816:C816"/>
    <mergeCell ref="A837:A838"/>
    <mergeCell ref="B844:B845"/>
    <mergeCell ref="C844:C845"/>
    <mergeCell ref="B891:B892"/>
    <mergeCell ref="C891:C892"/>
    <mergeCell ref="A904:A905"/>
    <mergeCell ref="B904:B905"/>
    <mergeCell ref="C904:C905"/>
    <mergeCell ref="D816:E816"/>
    <mergeCell ref="D817:E817"/>
    <mergeCell ref="D818:E818"/>
    <mergeCell ref="D819:E819"/>
    <mergeCell ref="D820:E820"/>
    <mergeCell ref="B823:B824"/>
    <mergeCell ref="C823:C824"/>
    <mergeCell ref="A820:C820"/>
    <mergeCell ref="A914:A918"/>
    <mergeCell ref="B924:I924"/>
    <mergeCell ref="A925:A926"/>
    <mergeCell ref="B925:B926"/>
    <mergeCell ref="C925:C926"/>
    <mergeCell ref="D925:D926"/>
    <mergeCell ref="E925:E926"/>
    <mergeCell ref="F925:F926"/>
    <mergeCell ref="G925:G926"/>
    <mergeCell ref="I925:I926"/>
    <mergeCell ref="H940:H947"/>
    <mergeCell ref="I940:I947"/>
    <mergeCell ref="A951:A952"/>
    <mergeCell ref="B951:B952"/>
    <mergeCell ref="C951:C952"/>
    <mergeCell ref="A992:A993"/>
    <mergeCell ref="B992:B993"/>
    <mergeCell ref="C992:C993"/>
    <mergeCell ref="G928:G938"/>
    <mergeCell ref="H928:H938"/>
    <mergeCell ref="I928:I938"/>
    <mergeCell ref="B940:B947"/>
    <mergeCell ref="C940:C947"/>
    <mergeCell ref="D940:D947"/>
    <mergeCell ref="E940:E947"/>
    <mergeCell ref="F940:F947"/>
    <mergeCell ref="G940:G947"/>
    <mergeCell ref="B928:B938"/>
    <mergeCell ref="C928:C938"/>
    <mergeCell ref="D928:D938"/>
    <mergeCell ref="E928:E938"/>
    <mergeCell ref="F928:F938"/>
    <mergeCell ref="B1040:B1043"/>
    <mergeCell ref="C1040:C1043"/>
    <mergeCell ref="A1102:A1103"/>
    <mergeCell ref="B1102:B1103"/>
    <mergeCell ref="C1102:C1103"/>
    <mergeCell ref="B1104:B1116"/>
    <mergeCell ref="C1104:C1116"/>
    <mergeCell ref="A996:A997"/>
    <mergeCell ref="B996:B997"/>
    <mergeCell ref="C996:C997"/>
    <mergeCell ref="A1006:A1007"/>
    <mergeCell ref="B1006:B1007"/>
    <mergeCell ref="C1006:C1007"/>
    <mergeCell ref="A1163:B1163"/>
    <mergeCell ref="A1164:B1164"/>
    <mergeCell ref="A1165:D1165"/>
    <mergeCell ref="A1166:D1166"/>
    <mergeCell ref="A1167:D1167"/>
    <mergeCell ref="A1168:D1168"/>
    <mergeCell ref="A1117:A1118"/>
    <mergeCell ref="B1117:B1118"/>
    <mergeCell ref="C1117:C1118"/>
    <mergeCell ref="A1160:B1160"/>
    <mergeCell ref="A1161:B1161"/>
    <mergeCell ref="A1162:B1162"/>
    <mergeCell ref="B1193:B1195"/>
    <mergeCell ref="C1193:C1195"/>
    <mergeCell ref="A1175:D1175"/>
    <mergeCell ref="A1176:D1176"/>
    <mergeCell ref="A1177:D1177"/>
    <mergeCell ref="A1178:D1178"/>
    <mergeCell ref="A1179:D1179"/>
    <mergeCell ref="A1180:D1180"/>
    <mergeCell ref="A1169:D1169"/>
    <mergeCell ref="A1170:D1170"/>
    <mergeCell ref="A1171:D1171"/>
    <mergeCell ref="A1172:D1172"/>
    <mergeCell ref="A1173:D1173"/>
    <mergeCell ref="A1174:D1174"/>
    <mergeCell ref="A126:E126"/>
    <mergeCell ref="A131:E131"/>
    <mergeCell ref="A127:E127"/>
    <mergeCell ref="D1:E1"/>
    <mergeCell ref="D3:E3"/>
    <mergeCell ref="A4:E4"/>
    <mergeCell ref="A5:E5"/>
    <mergeCell ref="A6:E6"/>
    <mergeCell ref="C125:E125"/>
    <mergeCell ref="A3:C3"/>
    <mergeCell ref="A2:C2"/>
  </mergeCells>
  <pageMargins left="0.66" right="0.22" top="0.26" bottom="0.19" header="0.16" footer="0.16"/>
  <pageSetup paperSize="9" scale="95" orientation="portrait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110" zoomScaleNormal="110" workbookViewId="0"/>
  </sheetViews>
  <sheetFormatPr defaultRowHeight="15" x14ac:dyDescent="0.25"/>
  <cols>
    <col min="1" max="1" width="40.140625" customWidth="1"/>
    <col min="2" max="2" width="4.42578125" customWidth="1"/>
    <col min="3" max="3" width="8.140625" customWidth="1"/>
    <col min="4" max="4" width="15.85546875" style="560" customWidth="1"/>
    <col min="5" max="5" width="15.7109375" style="560" customWidth="1"/>
    <col min="6" max="7" width="14.7109375" style="547" hidden="1" customWidth="1"/>
    <col min="8" max="9" width="15.85546875" style="547" customWidth="1"/>
    <col min="10" max="10" width="15.140625" customWidth="1"/>
    <col min="11" max="14" width="15.5703125" hidden="1" customWidth="1"/>
    <col min="15" max="15" width="18.5703125" hidden="1" customWidth="1"/>
    <col min="16" max="16" width="16.140625" hidden="1" customWidth="1"/>
    <col min="17" max="18" width="0" hidden="1" customWidth="1"/>
    <col min="19" max="19" width="14.7109375" hidden="1" customWidth="1"/>
  </cols>
  <sheetData>
    <row r="1" spans="1:19" ht="16.5" x14ac:dyDescent="0.25">
      <c r="A1" s="311" t="s">
        <v>416</v>
      </c>
      <c r="B1" s="311"/>
      <c r="C1" s="310"/>
      <c r="D1" s="558"/>
      <c r="E1" s="558"/>
      <c r="F1" s="559"/>
      <c r="I1" s="548" t="s">
        <v>506</v>
      </c>
    </row>
    <row r="2" spans="1:19" ht="15.75" customHeight="1" x14ac:dyDescent="0.25">
      <c r="A2" s="590" t="s">
        <v>505</v>
      </c>
      <c r="B2" s="590"/>
      <c r="C2" s="590"/>
      <c r="D2" s="590"/>
      <c r="E2" s="590"/>
      <c r="F2" s="590"/>
      <c r="G2" s="559"/>
      <c r="I2" s="549" t="s">
        <v>504</v>
      </c>
    </row>
    <row r="3" spans="1:19" ht="16.5" customHeight="1" x14ac:dyDescent="0.25">
      <c r="A3" s="589"/>
      <c r="B3" s="589"/>
      <c r="C3" s="589"/>
      <c r="D3" s="589"/>
      <c r="E3" s="589"/>
      <c r="F3" s="589"/>
      <c r="G3" s="550"/>
      <c r="H3" s="550"/>
      <c r="I3" s="551" t="s">
        <v>507</v>
      </c>
    </row>
    <row r="4" spans="1:19" ht="16.5" customHeight="1" x14ac:dyDescent="0.25">
      <c r="A4" s="2"/>
      <c r="B4" s="21"/>
      <c r="F4" s="265"/>
      <c r="G4" s="265"/>
      <c r="H4" s="265"/>
    </row>
    <row r="5" spans="1:19" ht="25.5" customHeight="1" x14ac:dyDescent="0.3">
      <c r="A5" s="686" t="s">
        <v>115</v>
      </c>
      <c r="B5" s="686"/>
      <c r="C5" s="686"/>
      <c r="D5" s="686"/>
      <c r="E5" s="686"/>
      <c r="F5" s="686"/>
      <c r="G5" s="686"/>
      <c r="H5" s="686"/>
      <c r="I5" s="686"/>
    </row>
    <row r="6" spans="1:19" ht="18.75" customHeight="1" x14ac:dyDescent="0.3">
      <c r="A6" s="586" t="s">
        <v>787</v>
      </c>
      <c r="B6" s="586"/>
      <c r="C6" s="586"/>
      <c r="D6" s="586"/>
      <c r="E6" s="586"/>
      <c r="F6" s="586"/>
      <c r="G6" s="586"/>
      <c r="H6" s="586"/>
      <c r="I6" s="586"/>
    </row>
    <row r="7" spans="1:19" ht="16.5" x14ac:dyDescent="0.25">
      <c r="A7" s="29" t="s">
        <v>116</v>
      </c>
      <c r="C7" s="29"/>
      <c r="D7" s="136"/>
      <c r="E7" s="136"/>
      <c r="F7" s="552"/>
      <c r="G7" s="552"/>
      <c r="I7" s="552" t="s">
        <v>209</v>
      </c>
    </row>
    <row r="8" spans="1:19" s="118" customFormat="1" ht="36.75" customHeight="1" x14ac:dyDescent="0.2">
      <c r="A8" s="688" t="s">
        <v>117</v>
      </c>
      <c r="B8" s="688" t="s">
        <v>210</v>
      </c>
      <c r="C8" s="691" t="s">
        <v>3</v>
      </c>
      <c r="D8" s="692" t="s">
        <v>803</v>
      </c>
      <c r="E8" s="693"/>
      <c r="F8" s="689" t="s">
        <v>704</v>
      </c>
      <c r="G8" s="690"/>
      <c r="H8" s="689" t="s">
        <v>395</v>
      </c>
      <c r="I8" s="690"/>
    </row>
    <row r="9" spans="1:19" s="118" customFormat="1" ht="21" customHeight="1" x14ac:dyDescent="0.2">
      <c r="A9" s="688"/>
      <c r="B9" s="688"/>
      <c r="C9" s="691"/>
      <c r="D9" s="561" t="s">
        <v>705</v>
      </c>
      <c r="E9" s="561" t="s">
        <v>394</v>
      </c>
      <c r="F9" s="553" t="s">
        <v>705</v>
      </c>
      <c r="G9" s="553" t="s">
        <v>394</v>
      </c>
      <c r="H9" s="553" t="s">
        <v>705</v>
      </c>
      <c r="I9" s="553" t="s">
        <v>394</v>
      </c>
    </row>
    <row r="10" spans="1:19" s="115" customFormat="1" ht="18.75" customHeight="1" x14ac:dyDescent="0.25">
      <c r="A10" s="228">
        <v>1</v>
      </c>
      <c r="B10" s="228">
        <v>2</v>
      </c>
      <c r="C10" s="228">
        <v>3</v>
      </c>
      <c r="D10" s="562"/>
      <c r="E10" s="562"/>
      <c r="F10" s="554">
        <v>4</v>
      </c>
      <c r="G10" s="554">
        <v>5</v>
      </c>
      <c r="H10" s="554">
        <v>6</v>
      </c>
      <c r="I10" s="554">
        <v>7</v>
      </c>
    </row>
    <row r="11" spans="1:19" s="120" customFormat="1" ht="19.5" customHeight="1" x14ac:dyDescent="0.25">
      <c r="A11" s="229" t="s">
        <v>406</v>
      </c>
      <c r="B11" s="230">
        <v>1</v>
      </c>
      <c r="C11" s="230" t="s">
        <v>624</v>
      </c>
      <c r="D11" s="266">
        <v>81017219559</v>
      </c>
      <c r="E11" s="266">
        <v>78161430216</v>
      </c>
      <c r="F11" s="266">
        <v>72812476407</v>
      </c>
      <c r="G11" s="266">
        <v>66940179401</v>
      </c>
      <c r="H11" s="266">
        <v>153829695966</v>
      </c>
      <c r="I11" s="266">
        <v>145101609617</v>
      </c>
    </row>
    <row r="12" spans="1:19" s="120" customFormat="1" ht="19.5" customHeight="1" x14ac:dyDescent="0.25">
      <c r="A12" s="127" t="s">
        <v>118</v>
      </c>
      <c r="B12" s="126">
        <v>2</v>
      </c>
      <c r="C12" s="126" t="s">
        <v>625</v>
      </c>
      <c r="D12" s="267">
        <f>362387815</f>
        <v>362387815</v>
      </c>
      <c r="E12" s="267">
        <v>43346000</v>
      </c>
      <c r="F12" s="267"/>
      <c r="G12" s="267"/>
      <c r="H12" s="267">
        <v>362387815</v>
      </c>
      <c r="I12" s="267">
        <v>43346000</v>
      </c>
    </row>
    <row r="13" spans="1:19" s="120" customFormat="1" ht="33" customHeight="1" x14ac:dyDescent="0.25">
      <c r="A13" s="127" t="s">
        <v>640</v>
      </c>
      <c r="B13" s="126">
        <v>10</v>
      </c>
      <c r="C13" s="126"/>
      <c r="D13" s="267">
        <f>D11-D12</f>
        <v>80654831744</v>
      </c>
      <c r="E13" s="267">
        <v>78118084216</v>
      </c>
      <c r="F13" s="267">
        <f>F11-F12</f>
        <v>72812476407</v>
      </c>
      <c r="G13" s="267">
        <v>66940179401</v>
      </c>
      <c r="H13" s="267">
        <v>153467308151</v>
      </c>
      <c r="I13" s="267">
        <v>145058263617</v>
      </c>
      <c r="K13" s="267">
        <f>F13+F16+F22</f>
        <v>72934101131</v>
      </c>
      <c r="L13" s="267">
        <f>G13+G16+G22</f>
        <v>67099050722</v>
      </c>
      <c r="M13" s="482">
        <f>K13/L13</f>
        <v>1.0869617430681004</v>
      </c>
      <c r="N13" s="267">
        <f>K13-L13</f>
        <v>5835050409</v>
      </c>
      <c r="O13" s="267">
        <f>H13+H16+H22</f>
        <v>153747023149</v>
      </c>
      <c r="P13" s="267">
        <f>I13+I16+I22</f>
        <v>145234521259</v>
      </c>
      <c r="Q13" s="467">
        <f>O13/P13</f>
        <v>1.0586121110615256</v>
      </c>
      <c r="S13" s="305">
        <f>O13-P13</f>
        <v>8512501890</v>
      </c>
    </row>
    <row r="14" spans="1:19" s="120" customFormat="1" ht="21.75" customHeight="1" x14ac:dyDescent="0.25">
      <c r="A14" s="127" t="s">
        <v>119</v>
      </c>
      <c r="B14" s="126">
        <v>11</v>
      </c>
      <c r="C14" s="126" t="s">
        <v>626</v>
      </c>
      <c r="D14" s="267">
        <f>61942402512</f>
        <v>61942402512</v>
      </c>
      <c r="E14" s="267">
        <v>61562806489</v>
      </c>
      <c r="F14" s="267">
        <v>56836423053</v>
      </c>
      <c r="G14" s="267">
        <v>49678360961</v>
      </c>
      <c r="H14" s="267">
        <v>118778825565</v>
      </c>
      <c r="I14" s="267">
        <v>111241167450</v>
      </c>
      <c r="K14" s="267">
        <f>F14+F17+F19+F20+F23</f>
        <v>70996375719</v>
      </c>
      <c r="L14" s="267">
        <f>G14+G17+G19+G20+G23</f>
        <v>63848270354</v>
      </c>
      <c r="M14" s="482">
        <f t="shared" ref="M14:M16" si="0">K14/L14</f>
        <v>1.1119545654936005</v>
      </c>
      <c r="N14" s="267">
        <f t="shared" ref="N14:N16" si="1">K14-L14</f>
        <v>7148105365</v>
      </c>
      <c r="O14" s="267">
        <f>H14+H17+H19+H20+H23</f>
        <v>148535864123</v>
      </c>
      <c r="P14" s="267">
        <f>I14+I17+I19+I20+I23</f>
        <v>137708841633</v>
      </c>
      <c r="Q14" s="467">
        <f t="shared" ref="Q14:Q16" si="2">O14/P14</f>
        <v>1.0786225659994619</v>
      </c>
      <c r="S14" s="305">
        <f t="shared" ref="S14:S16" si="3">O14-P14</f>
        <v>10827022490</v>
      </c>
    </row>
    <row r="15" spans="1:19" s="120" customFormat="1" ht="31.5" customHeight="1" x14ac:dyDescent="0.25">
      <c r="A15" s="127" t="s">
        <v>639</v>
      </c>
      <c r="B15" s="126">
        <v>20</v>
      </c>
      <c r="C15" s="126"/>
      <c r="D15" s="267">
        <f>D13-D14</f>
        <v>18712429232</v>
      </c>
      <c r="E15" s="267">
        <v>16555277727</v>
      </c>
      <c r="F15" s="267">
        <f>F13-F14</f>
        <v>15976053354</v>
      </c>
      <c r="G15" s="267">
        <v>17261818440</v>
      </c>
      <c r="H15" s="267">
        <v>34688482586</v>
      </c>
      <c r="I15" s="267">
        <v>33817096167</v>
      </c>
      <c r="K15" s="305">
        <f>K13-K14</f>
        <v>1937725412</v>
      </c>
      <c r="L15" s="305">
        <f>L13-L14</f>
        <v>3250780368</v>
      </c>
      <c r="M15" s="482">
        <f t="shared" si="0"/>
        <v>0.59608007697922705</v>
      </c>
      <c r="N15" s="267">
        <f t="shared" si="1"/>
        <v>-1313054956</v>
      </c>
      <c r="O15" s="305">
        <f>O13-O14</f>
        <v>5211159026</v>
      </c>
      <c r="P15" s="305">
        <f>P13-P14</f>
        <v>7525679626</v>
      </c>
      <c r="Q15" s="467">
        <f t="shared" si="2"/>
        <v>0.6924502882100233</v>
      </c>
      <c r="S15" s="305">
        <f t="shared" si="3"/>
        <v>-2314520600</v>
      </c>
    </row>
    <row r="16" spans="1:19" s="120" customFormat="1" ht="21" customHeight="1" x14ac:dyDescent="0.25">
      <c r="A16" s="127" t="s">
        <v>120</v>
      </c>
      <c r="B16" s="126">
        <v>21</v>
      </c>
      <c r="C16" s="126" t="s">
        <v>627</v>
      </c>
      <c r="D16" s="267">
        <f>150090274</f>
        <v>150090274</v>
      </c>
      <c r="E16" s="267">
        <v>6386321</v>
      </c>
      <c r="F16" s="267">
        <v>19054433</v>
      </c>
      <c r="G16" s="267">
        <v>115201157</v>
      </c>
      <c r="H16" s="267">
        <v>169144707</v>
      </c>
      <c r="I16" s="267">
        <v>121587478</v>
      </c>
      <c r="K16" s="120">
        <v>10511080145</v>
      </c>
      <c r="L16" s="120">
        <v>9414691848</v>
      </c>
      <c r="M16" s="482">
        <f t="shared" si="0"/>
        <v>1.1164550380088021</v>
      </c>
      <c r="N16" s="267">
        <f t="shared" si="1"/>
        <v>1096388297</v>
      </c>
      <c r="O16" s="120">
        <v>10511080145</v>
      </c>
      <c r="P16" s="120">
        <v>9414691848</v>
      </c>
      <c r="Q16" s="467">
        <f t="shared" si="2"/>
        <v>1.1164550380088021</v>
      </c>
      <c r="S16" s="305">
        <f t="shared" si="3"/>
        <v>1096388297</v>
      </c>
    </row>
    <row r="17" spans="1:10" s="120" customFormat="1" ht="21" customHeight="1" x14ac:dyDescent="0.25">
      <c r="A17" s="127" t="s">
        <v>121</v>
      </c>
      <c r="B17" s="126">
        <v>22</v>
      </c>
      <c r="C17" s="126" t="s">
        <v>628</v>
      </c>
      <c r="D17" s="267">
        <f>1301237628+43000000</f>
        <v>1344237628</v>
      </c>
      <c r="E17" s="267">
        <v>1012874909</v>
      </c>
      <c r="F17" s="267">
        <v>1723559022</v>
      </c>
      <c r="G17" s="267">
        <v>1190885179</v>
      </c>
      <c r="H17" s="267">
        <f>3024796650+43000000</f>
        <v>3067796650</v>
      </c>
      <c r="I17" s="267">
        <v>2203760088</v>
      </c>
    </row>
    <row r="18" spans="1:10" s="120" customFormat="1" ht="21" customHeight="1" x14ac:dyDescent="0.25">
      <c r="A18" s="231" t="s">
        <v>402</v>
      </c>
      <c r="B18" s="126">
        <v>23</v>
      </c>
      <c r="C18" s="126"/>
      <c r="D18" s="267">
        <v>1210586158</v>
      </c>
      <c r="E18" s="267">
        <v>941090218</v>
      </c>
      <c r="F18" s="267">
        <v>1305912322</v>
      </c>
      <c r="G18" s="267">
        <v>876919973</v>
      </c>
      <c r="H18" s="267">
        <v>2516498480</v>
      </c>
      <c r="I18" s="267">
        <v>1818010191</v>
      </c>
    </row>
    <row r="19" spans="1:10" s="120" customFormat="1" ht="21" customHeight="1" x14ac:dyDescent="0.25">
      <c r="A19" s="127" t="s">
        <v>122</v>
      </c>
      <c r="B19" s="126">
        <v>25</v>
      </c>
      <c r="C19" s="126" t="s">
        <v>630</v>
      </c>
      <c r="D19" s="267">
        <v>6260983808</v>
      </c>
      <c r="E19" s="267">
        <v>3876649712</v>
      </c>
      <c r="F19" s="267">
        <v>5672291972</v>
      </c>
      <c r="G19" s="267">
        <v>5959441175</v>
      </c>
      <c r="H19" s="267">
        <v>11933275780</v>
      </c>
      <c r="I19" s="267">
        <v>9836090887</v>
      </c>
    </row>
    <row r="20" spans="1:10" s="120" customFormat="1" ht="21" customHeight="1" x14ac:dyDescent="0.25">
      <c r="A20" s="127" t="s">
        <v>123</v>
      </c>
      <c r="B20" s="126">
        <v>26</v>
      </c>
      <c r="C20" s="126" t="s">
        <v>629</v>
      </c>
      <c r="D20" s="267">
        <v>7937161163</v>
      </c>
      <c r="E20" s="267">
        <v>7394391576</v>
      </c>
      <c r="F20" s="267">
        <v>6761533442</v>
      </c>
      <c r="G20" s="267">
        <v>7019583039</v>
      </c>
      <c r="H20" s="267">
        <v>14698694605</v>
      </c>
      <c r="I20" s="267">
        <v>14413974615</v>
      </c>
    </row>
    <row r="21" spans="1:10" s="120" customFormat="1" ht="31.5" customHeight="1" x14ac:dyDescent="0.25">
      <c r="A21" s="232" t="s">
        <v>405</v>
      </c>
      <c r="B21" s="233">
        <v>30</v>
      </c>
      <c r="C21" s="234"/>
      <c r="D21" s="267">
        <f>D15+D16-D17-D19-D20</f>
        <v>3320136907</v>
      </c>
      <c r="E21" s="267">
        <v>4277747851</v>
      </c>
      <c r="F21" s="267">
        <f>F15+F16-F17-F19-F20</f>
        <v>1837723351</v>
      </c>
      <c r="G21" s="267">
        <v>3207110204</v>
      </c>
      <c r="H21" s="267">
        <f>H15+H16-H17-H19-H20</f>
        <v>5157860258</v>
      </c>
      <c r="I21" s="267">
        <v>7484858055</v>
      </c>
    </row>
    <row r="22" spans="1:10" s="120" customFormat="1" ht="23.25" customHeight="1" x14ac:dyDescent="0.25">
      <c r="A22" s="127" t="s">
        <v>124</v>
      </c>
      <c r="B22" s="126">
        <v>31</v>
      </c>
      <c r="C22" s="126" t="s">
        <v>631</v>
      </c>
      <c r="D22" s="267">
        <v>8000000</v>
      </c>
      <c r="E22" s="267">
        <v>11000000</v>
      </c>
      <c r="F22" s="267">
        <v>102570291</v>
      </c>
      <c r="G22" s="267">
        <v>43670164</v>
      </c>
      <c r="H22" s="267">
        <v>110570291</v>
      </c>
      <c r="I22" s="267">
        <v>54670164</v>
      </c>
    </row>
    <row r="23" spans="1:10" s="120" customFormat="1" ht="23.25" customHeight="1" x14ac:dyDescent="0.25">
      <c r="A23" s="127" t="s">
        <v>125</v>
      </c>
      <c r="B23" s="126">
        <v>32</v>
      </c>
      <c r="C23" s="126" t="s">
        <v>632</v>
      </c>
      <c r="D23" s="267">
        <v>54703293</v>
      </c>
      <c r="E23" s="267">
        <v>13848593</v>
      </c>
      <c r="F23" s="267">
        <v>2568230</v>
      </c>
      <c r="G23" s="267">
        <v>0</v>
      </c>
      <c r="H23" s="267">
        <v>57271523</v>
      </c>
      <c r="I23" s="267">
        <v>13848593</v>
      </c>
    </row>
    <row r="24" spans="1:10" s="120" customFormat="1" ht="23.25" customHeight="1" x14ac:dyDescent="0.25">
      <c r="A24" s="127" t="s">
        <v>126</v>
      </c>
      <c r="B24" s="126">
        <v>40</v>
      </c>
      <c r="C24" s="126"/>
      <c r="D24" s="268">
        <f>D22-D23</f>
        <v>-46703293</v>
      </c>
      <c r="E24" s="268">
        <v>-2848593</v>
      </c>
      <c r="F24" s="268">
        <f>F22-F23</f>
        <v>100002061</v>
      </c>
      <c r="G24" s="268">
        <v>43670164</v>
      </c>
      <c r="H24" s="268">
        <f>H22-H23</f>
        <v>53298768</v>
      </c>
      <c r="I24" s="268">
        <v>40821571</v>
      </c>
    </row>
    <row r="25" spans="1:10" s="120" customFormat="1" ht="32.25" customHeight="1" x14ac:dyDescent="0.25">
      <c r="A25" s="127" t="s">
        <v>403</v>
      </c>
      <c r="B25" s="126">
        <v>50</v>
      </c>
      <c r="C25" s="126"/>
      <c r="D25" s="267">
        <f>D21+D24</f>
        <v>3273433614</v>
      </c>
      <c r="E25" s="267">
        <v>4274899258</v>
      </c>
      <c r="F25" s="267">
        <f>F21+F24</f>
        <v>1937725412</v>
      </c>
      <c r="G25" s="267">
        <v>3250780368</v>
      </c>
      <c r="H25" s="267">
        <f>H21+H24</f>
        <v>5211159026</v>
      </c>
      <c r="I25" s="267">
        <v>7525679626</v>
      </c>
    </row>
    <row r="26" spans="1:10" s="120" customFormat="1" ht="25.5" customHeight="1" x14ac:dyDescent="0.25">
      <c r="A26" s="127" t="s">
        <v>127</v>
      </c>
      <c r="B26" s="126">
        <v>51</v>
      </c>
      <c r="C26" s="126"/>
      <c r="D26" s="267">
        <v>785058162</v>
      </c>
      <c r="E26" s="267">
        <v>940477837</v>
      </c>
      <c r="F26" s="267">
        <v>598049610</v>
      </c>
      <c r="G26" s="267">
        <v>715171681</v>
      </c>
      <c r="H26" s="267">
        <v>1383107772</v>
      </c>
      <c r="I26" s="267">
        <v>1655649518</v>
      </c>
    </row>
    <row r="27" spans="1:10" s="120" customFormat="1" ht="25.5" customHeight="1" x14ac:dyDescent="0.25">
      <c r="A27" s="127" t="s">
        <v>128</v>
      </c>
      <c r="B27" s="126">
        <v>52</v>
      </c>
      <c r="C27" s="235"/>
      <c r="D27" s="269"/>
      <c r="E27" s="269"/>
      <c r="F27" s="269"/>
      <c r="G27" s="269"/>
      <c r="H27" s="269"/>
      <c r="I27" s="269"/>
    </row>
    <row r="28" spans="1:10" s="120" customFormat="1" ht="35.25" customHeight="1" x14ac:dyDescent="0.25">
      <c r="A28" s="127" t="s">
        <v>404</v>
      </c>
      <c r="B28" s="126">
        <v>60</v>
      </c>
      <c r="C28" s="126"/>
      <c r="D28" s="267">
        <f>D25-D26</f>
        <v>2488375452</v>
      </c>
      <c r="E28" s="267">
        <v>3334421421</v>
      </c>
      <c r="F28" s="267">
        <f>F25-F26-F27</f>
        <v>1339675802</v>
      </c>
      <c r="G28" s="267">
        <v>2535608687</v>
      </c>
      <c r="H28" s="267">
        <f>H25-H26</f>
        <v>3828051254</v>
      </c>
      <c r="I28" s="267">
        <v>5870030108</v>
      </c>
    </row>
    <row r="29" spans="1:10" s="120" customFormat="1" ht="21.75" customHeight="1" x14ac:dyDescent="0.25">
      <c r="A29" s="127" t="s">
        <v>129</v>
      </c>
      <c r="B29" s="126">
        <v>70</v>
      </c>
      <c r="C29" s="126"/>
      <c r="D29" s="267">
        <f>D28/3500000</f>
        <v>710.96441485714286</v>
      </c>
      <c r="E29" s="267">
        <v>959</v>
      </c>
      <c r="F29" s="267">
        <v>383</v>
      </c>
      <c r="G29" s="267">
        <v>781.47879891074683</v>
      </c>
      <c r="H29" s="267">
        <f>H28/3500000</f>
        <v>1093.7289297142856</v>
      </c>
      <c r="I29" s="267">
        <v>1740</v>
      </c>
      <c r="J29" s="305"/>
    </row>
    <row r="30" spans="1:10" s="120" customFormat="1" ht="21.75" customHeight="1" x14ac:dyDescent="0.25">
      <c r="A30" s="236" t="s">
        <v>130</v>
      </c>
      <c r="B30" s="237">
        <v>71</v>
      </c>
      <c r="C30" s="237"/>
      <c r="D30" s="270"/>
      <c r="E30" s="270"/>
      <c r="F30" s="270"/>
      <c r="G30" s="270"/>
      <c r="H30" s="270"/>
      <c r="I30" s="270"/>
    </row>
    <row r="31" spans="1:10" ht="12" customHeight="1" x14ac:dyDescent="0.25">
      <c r="A31" s="32"/>
      <c r="G31" s="555"/>
      <c r="H31" s="555"/>
      <c r="I31" s="557"/>
    </row>
    <row r="32" spans="1:10" ht="20.25" customHeight="1" x14ac:dyDescent="0.25">
      <c r="A32" s="32"/>
      <c r="E32" s="694" t="s">
        <v>802</v>
      </c>
      <c r="F32" s="694"/>
      <c r="G32" s="694"/>
      <c r="H32" s="694"/>
      <c r="I32" s="694"/>
    </row>
    <row r="33" spans="1:9" s="115" customFormat="1" ht="16.5" customHeight="1" x14ac:dyDescent="0.25">
      <c r="A33" s="580" t="s">
        <v>401</v>
      </c>
      <c r="B33" s="580"/>
      <c r="C33" s="580"/>
      <c r="D33" s="580"/>
      <c r="E33" s="580"/>
      <c r="F33" s="580"/>
      <c r="G33" s="580"/>
      <c r="H33" s="580"/>
      <c r="I33" s="580"/>
    </row>
    <row r="34" spans="1:9" s="187" customFormat="1" ht="15" customHeight="1" x14ac:dyDescent="0.25">
      <c r="A34" s="582" t="s">
        <v>646</v>
      </c>
      <c r="B34" s="582"/>
      <c r="C34" s="582"/>
      <c r="D34" s="582"/>
      <c r="E34" s="582"/>
      <c r="F34" s="582"/>
      <c r="G34" s="582"/>
      <c r="H34" s="582"/>
      <c r="I34" s="582"/>
    </row>
    <row r="35" spans="1:9" ht="16.5" x14ac:dyDescent="0.25">
      <c r="A35" s="224"/>
      <c r="B35" s="224"/>
      <c r="C35" s="224"/>
      <c r="D35" s="563"/>
      <c r="E35" s="563"/>
      <c r="F35" s="556"/>
      <c r="G35" s="556"/>
    </row>
    <row r="36" spans="1:9" ht="16.5" x14ac:dyDescent="0.25">
      <c r="A36" s="224"/>
      <c r="B36" s="224"/>
      <c r="C36" s="224"/>
      <c r="D36" s="563"/>
      <c r="E36" s="563"/>
      <c r="F36" s="556"/>
      <c r="G36" s="556"/>
    </row>
    <row r="37" spans="1:9" ht="11.25" customHeight="1" x14ac:dyDescent="0.25">
      <c r="A37" s="224"/>
      <c r="B37" s="224"/>
      <c r="C37" s="224"/>
      <c r="D37" s="563"/>
      <c r="E37" s="563"/>
      <c r="F37" s="556"/>
      <c r="G37" s="556"/>
    </row>
    <row r="38" spans="1:9" ht="16.5" x14ac:dyDescent="0.25">
      <c r="A38" s="224"/>
      <c r="B38" s="224"/>
      <c r="C38" s="224"/>
      <c r="D38" s="563"/>
      <c r="E38" s="563"/>
      <c r="F38" s="556"/>
      <c r="G38" s="556"/>
    </row>
    <row r="39" spans="1:9" ht="16.5" x14ac:dyDescent="0.25">
      <c r="A39" s="6"/>
      <c r="F39" s="556"/>
      <c r="G39" s="556"/>
    </row>
    <row r="40" spans="1:9" ht="15.75" customHeight="1" x14ac:dyDescent="0.25">
      <c r="A40" s="687" t="s">
        <v>407</v>
      </c>
      <c r="B40" s="687"/>
      <c r="C40" s="687"/>
      <c r="D40" s="687"/>
      <c r="E40" s="687"/>
      <c r="F40" s="687"/>
      <c r="G40" s="687"/>
      <c r="H40" s="687"/>
      <c r="I40" s="687"/>
    </row>
    <row r="45" spans="1:9" ht="15.75" hidden="1" x14ac:dyDescent="0.25">
      <c r="A45" s="306" t="s">
        <v>638</v>
      </c>
      <c r="C45" s="309" t="s">
        <v>665</v>
      </c>
      <c r="D45" s="564"/>
      <c r="E45" s="564"/>
      <c r="F45" s="565">
        <f>F48/C48</f>
        <v>3437038.5753424657</v>
      </c>
      <c r="H45" s="556">
        <f>H28/F45</f>
        <v>1113.7644137783859</v>
      </c>
    </row>
    <row r="46" spans="1:9" ht="15.75" hidden="1" x14ac:dyDescent="0.25">
      <c r="A46" s="307">
        <v>2758680</v>
      </c>
      <c r="C46">
        <v>31</v>
      </c>
      <c r="F46" s="566">
        <f>C46*A46</f>
        <v>85519080</v>
      </c>
      <c r="H46" s="556">
        <v>2613.6578753434192</v>
      </c>
    </row>
    <row r="47" spans="1:9" ht="15.75" hidden="1" x14ac:dyDescent="0.25">
      <c r="A47" s="307">
        <v>3500000</v>
      </c>
      <c r="C47">
        <f>28+31+30+31+30+31+31+30+31+30+31</f>
        <v>334</v>
      </c>
      <c r="F47" s="566">
        <f>C47*A47</f>
        <v>1169000000</v>
      </c>
      <c r="H47" s="556">
        <f>H45-H46-1</f>
        <v>-1500.8934615650332</v>
      </c>
    </row>
    <row r="48" spans="1:9" hidden="1" x14ac:dyDescent="0.25">
      <c r="C48" s="308">
        <f>SUM(C46:C47)</f>
        <v>365</v>
      </c>
      <c r="D48" s="567"/>
      <c r="E48" s="567"/>
      <c r="F48" s="565">
        <f>SUM(F46:F47)</f>
        <v>1254519080</v>
      </c>
      <c r="G48" s="568"/>
    </row>
  </sheetData>
  <mergeCells count="14">
    <mergeCell ref="A34:I34"/>
    <mergeCell ref="A40:I40"/>
    <mergeCell ref="A8:A9"/>
    <mergeCell ref="F8:G8"/>
    <mergeCell ref="H8:I8"/>
    <mergeCell ref="C8:C9"/>
    <mergeCell ref="B8:B9"/>
    <mergeCell ref="D8:E8"/>
    <mergeCell ref="E32:I32"/>
    <mergeCell ref="A5:I5"/>
    <mergeCell ref="A6:I6"/>
    <mergeCell ref="A3:F3"/>
    <mergeCell ref="A33:I33"/>
    <mergeCell ref="A2:F2"/>
  </mergeCells>
  <pageMargins left="0.36" right="0.12" top="0.2" bottom="0.19" header="0.16" footer="0.16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92"/>
  <sheetViews>
    <sheetView topLeftCell="A146" zoomScale="110" zoomScaleNormal="110" workbookViewId="0">
      <selection activeCell="A179" sqref="A179"/>
    </sheetView>
  </sheetViews>
  <sheetFormatPr defaultRowHeight="12.75" x14ac:dyDescent="0.2"/>
  <cols>
    <col min="1" max="1" width="52.140625" customWidth="1"/>
    <col min="2" max="2" width="24.42578125" customWidth="1"/>
    <col min="3" max="3" width="7.7109375" customWidth="1"/>
    <col min="4" max="4" width="26.85546875" customWidth="1"/>
    <col min="5" max="5" width="18.140625" customWidth="1"/>
    <col min="6" max="6" width="16.42578125" customWidth="1"/>
    <col min="7" max="8" width="17.140625" customWidth="1"/>
    <col min="9" max="9" width="11.42578125" customWidth="1"/>
    <col min="10" max="10" width="16.85546875" customWidth="1"/>
    <col min="11" max="11" width="14.140625" customWidth="1"/>
  </cols>
  <sheetData>
    <row r="1" spans="1:10" s="199" customFormat="1" ht="23.25" customHeight="1" x14ac:dyDescent="0.25">
      <c r="A1" s="198" t="s">
        <v>207</v>
      </c>
      <c r="B1" s="198"/>
      <c r="C1" s="696" t="s">
        <v>393</v>
      </c>
      <c r="D1" s="696"/>
      <c r="E1" s="201"/>
    </row>
    <row r="2" spans="1:10" s="199" customFormat="1" ht="15" customHeight="1" x14ac:dyDescent="0.25">
      <c r="A2" s="271" t="s">
        <v>502</v>
      </c>
      <c r="B2" s="272"/>
      <c r="C2" s="272"/>
      <c r="D2" s="200" t="s">
        <v>501</v>
      </c>
      <c r="E2" s="188"/>
      <c r="F2" s="188"/>
    </row>
    <row r="3" spans="1:10" s="199" customFormat="1" ht="16.5" customHeight="1" x14ac:dyDescent="0.25">
      <c r="A3" s="198"/>
      <c r="C3" s="188"/>
      <c r="D3" s="200" t="s">
        <v>509</v>
      </c>
      <c r="E3" s="188"/>
    </row>
    <row r="4" spans="1:10" ht="14.25" customHeight="1" x14ac:dyDescent="0.25">
      <c r="A4" s="6"/>
    </row>
    <row r="5" spans="1:10" ht="28.5" customHeight="1" x14ac:dyDescent="0.3">
      <c r="A5" s="698" t="s">
        <v>132</v>
      </c>
      <c r="B5" s="698"/>
      <c r="C5" s="698"/>
      <c r="D5" s="698"/>
      <c r="E5" s="254"/>
    </row>
    <row r="6" spans="1:10" ht="17.25" x14ac:dyDescent="0.3">
      <c r="A6" s="586" t="s">
        <v>787</v>
      </c>
      <c r="B6" s="586"/>
      <c r="C6" s="586"/>
      <c r="D6" s="586"/>
      <c r="E6" s="255"/>
    </row>
    <row r="7" spans="1:10" ht="18" customHeight="1" x14ac:dyDescent="0.25">
      <c r="A7" s="32"/>
    </row>
    <row r="8" spans="1:10" s="115" customFormat="1" ht="18.75" customHeight="1" x14ac:dyDescent="0.25">
      <c r="A8" s="202" t="s">
        <v>133</v>
      </c>
      <c r="B8" s="202"/>
      <c r="C8" s="202"/>
      <c r="D8" s="202"/>
      <c r="E8" s="202"/>
      <c r="F8" s="203"/>
      <c r="G8" s="203"/>
      <c r="H8" s="203"/>
      <c r="I8" s="203"/>
      <c r="J8" s="203"/>
    </row>
    <row r="9" spans="1:10" s="115" customFormat="1" ht="18.75" customHeight="1" x14ac:dyDescent="0.25">
      <c r="A9" s="190" t="s">
        <v>215</v>
      </c>
      <c r="B9" s="191"/>
      <c r="C9" s="191"/>
      <c r="D9" s="191"/>
      <c r="E9" s="191"/>
      <c r="F9" s="203"/>
      <c r="G9" s="203"/>
      <c r="H9" s="203"/>
      <c r="I9" s="203"/>
      <c r="J9" s="203"/>
    </row>
    <row r="10" spans="1:10" s="115" customFormat="1" ht="18.75" customHeight="1" x14ac:dyDescent="0.25">
      <c r="A10" s="190" t="s">
        <v>216</v>
      </c>
      <c r="B10" s="191"/>
      <c r="C10" s="191"/>
      <c r="D10" s="191"/>
      <c r="E10" s="191"/>
      <c r="F10" s="203"/>
      <c r="G10" s="203"/>
      <c r="H10" s="203"/>
      <c r="I10" s="203"/>
      <c r="J10" s="203"/>
    </row>
    <row r="11" spans="1:10" s="115" customFormat="1" ht="18.75" customHeight="1" x14ac:dyDescent="0.25">
      <c r="A11" s="190" t="s">
        <v>217</v>
      </c>
      <c r="B11" s="192"/>
      <c r="C11" s="191"/>
      <c r="D11" s="191"/>
      <c r="E11" s="191"/>
      <c r="F11" s="203"/>
      <c r="G11" s="203"/>
      <c r="H11" s="203"/>
      <c r="I11" s="203"/>
      <c r="J11" s="203"/>
    </row>
    <row r="12" spans="1:10" s="115" customFormat="1" ht="18.75" customHeight="1" x14ac:dyDescent="0.25">
      <c r="A12" s="193" t="s">
        <v>218</v>
      </c>
      <c r="B12" s="191"/>
      <c r="C12" s="191"/>
      <c r="D12" s="191"/>
      <c r="E12" s="191"/>
      <c r="F12" s="203"/>
      <c r="G12" s="203"/>
      <c r="H12" s="203"/>
      <c r="I12" s="203"/>
      <c r="J12" s="203"/>
    </row>
    <row r="13" spans="1:10" s="115" customFormat="1" ht="18.75" customHeight="1" x14ac:dyDescent="0.25">
      <c r="A13" s="193" t="s">
        <v>219</v>
      </c>
      <c r="B13" s="191"/>
      <c r="C13" s="191"/>
      <c r="D13" s="191"/>
      <c r="E13" s="191"/>
      <c r="F13" s="203"/>
      <c r="G13" s="203"/>
      <c r="H13" s="203"/>
      <c r="I13" s="203"/>
      <c r="J13" s="203"/>
    </row>
    <row r="14" spans="1:10" s="115" customFormat="1" ht="18.75" customHeight="1" x14ac:dyDescent="0.25">
      <c r="A14" s="193" t="s">
        <v>220</v>
      </c>
      <c r="B14" s="191"/>
      <c r="C14" s="191"/>
      <c r="D14" s="191"/>
      <c r="E14" s="191"/>
      <c r="F14" s="203"/>
      <c r="G14" s="203"/>
      <c r="H14" s="203"/>
      <c r="I14" s="203"/>
      <c r="J14" s="203"/>
    </row>
    <row r="15" spans="1:10" s="115" customFormat="1" ht="18.75" customHeight="1" x14ac:dyDescent="0.25">
      <c r="A15" s="193" t="s">
        <v>221</v>
      </c>
      <c r="B15" s="191"/>
      <c r="C15" s="191"/>
      <c r="D15" s="191"/>
      <c r="E15" s="191"/>
      <c r="F15" s="203"/>
      <c r="G15" s="203"/>
      <c r="H15" s="203"/>
      <c r="I15" s="203"/>
      <c r="J15" s="203"/>
    </row>
    <row r="16" spans="1:10" s="115" customFormat="1" ht="18.75" customHeight="1" x14ac:dyDescent="0.25">
      <c r="A16" s="193" t="s">
        <v>222</v>
      </c>
      <c r="B16" s="191"/>
      <c r="C16" s="191"/>
      <c r="D16" s="191"/>
      <c r="E16" s="191"/>
      <c r="F16" s="203"/>
      <c r="G16" s="203"/>
      <c r="H16" s="203"/>
      <c r="I16" s="203"/>
      <c r="J16" s="203"/>
    </row>
    <row r="17" spans="1:10" s="115" customFormat="1" ht="18.75" customHeight="1" x14ac:dyDescent="0.25">
      <c r="A17" s="193" t="s">
        <v>223</v>
      </c>
      <c r="B17" s="191"/>
      <c r="C17" s="191"/>
      <c r="D17" s="191"/>
      <c r="E17" s="191"/>
      <c r="F17" s="203"/>
      <c r="G17" s="203"/>
      <c r="H17" s="203"/>
      <c r="I17" s="203"/>
      <c r="J17" s="203"/>
    </row>
    <row r="18" spans="1:10" s="115" customFormat="1" ht="18.75" customHeight="1" x14ac:dyDescent="0.25">
      <c r="A18" s="193" t="s">
        <v>224</v>
      </c>
      <c r="B18" s="191"/>
      <c r="C18" s="191"/>
      <c r="D18" s="191"/>
      <c r="E18" s="191"/>
      <c r="F18" s="203"/>
      <c r="G18" s="203"/>
      <c r="H18" s="203"/>
      <c r="I18" s="203"/>
      <c r="J18" s="203"/>
    </row>
    <row r="19" spans="1:10" s="115" customFormat="1" ht="18.75" customHeight="1" x14ac:dyDescent="0.25">
      <c r="A19" s="193" t="s">
        <v>225</v>
      </c>
      <c r="B19" s="191"/>
      <c r="C19" s="191"/>
      <c r="D19" s="191"/>
      <c r="E19" s="191"/>
      <c r="F19" s="203"/>
      <c r="G19" s="203"/>
      <c r="H19" s="203"/>
      <c r="I19" s="203"/>
      <c r="J19" s="203"/>
    </row>
    <row r="20" spans="1:10" s="115" customFormat="1" ht="18.75" customHeight="1" x14ac:dyDescent="0.25">
      <c r="A20" s="193" t="s">
        <v>226</v>
      </c>
      <c r="B20" s="191"/>
      <c r="C20" s="191"/>
      <c r="D20" s="191"/>
      <c r="E20" s="191"/>
      <c r="F20" s="203"/>
      <c r="G20" s="203"/>
      <c r="H20" s="203"/>
      <c r="I20" s="203"/>
      <c r="J20" s="203"/>
    </row>
    <row r="21" spans="1:10" s="115" customFormat="1" ht="18.75" customHeight="1" x14ac:dyDescent="0.25">
      <c r="A21" s="193" t="s">
        <v>227</v>
      </c>
      <c r="B21" s="191"/>
      <c r="C21" s="191"/>
      <c r="D21" s="191"/>
      <c r="E21" s="191"/>
      <c r="F21" s="203"/>
      <c r="G21" s="203"/>
      <c r="H21" s="203"/>
      <c r="I21" s="203"/>
      <c r="J21" s="203"/>
    </row>
    <row r="22" spans="1:10" s="115" customFormat="1" ht="18.75" customHeight="1" x14ac:dyDescent="0.25">
      <c r="A22" s="193" t="s">
        <v>228</v>
      </c>
      <c r="B22" s="191"/>
      <c r="C22" s="191"/>
      <c r="D22" s="191"/>
      <c r="E22" s="191"/>
      <c r="F22" s="203"/>
      <c r="G22" s="203"/>
      <c r="H22" s="203"/>
      <c r="I22" s="203"/>
      <c r="J22" s="203"/>
    </row>
    <row r="23" spans="1:10" s="115" customFormat="1" ht="18.75" customHeight="1" x14ac:dyDescent="0.25">
      <c r="A23" s="193" t="s">
        <v>229</v>
      </c>
      <c r="B23" s="191"/>
      <c r="C23" s="191"/>
      <c r="D23" s="191"/>
      <c r="E23" s="191"/>
      <c r="F23" s="203"/>
      <c r="G23" s="203"/>
      <c r="H23" s="203"/>
      <c r="I23" s="203"/>
      <c r="J23" s="203"/>
    </row>
    <row r="24" spans="1:10" s="115" customFormat="1" ht="18.75" customHeight="1" x14ac:dyDescent="0.25">
      <c r="A24" s="193" t="s">
        <v>230</v>
      </c>
      <c r="B24" s="191"/>
      <c r="C24" s="191"/>
      <c r="D24" s="191"/>
      <c r="E24" s="191"/>
      <c r="F24" s="203"/>
      <c r="G24" s="203"/>
      <c r="H24" s="203"/>
      <c r="I24" s="203"/>
      <c r="J24" s="203"/>
    </row>
    <row r="25" spans="1:10" s="115" customFormat="1" ht="18.75" customHeight="1" x14ac:dyDescent="0.25">
      <c r="A25" s="193" t="s">
        <v>231</v>
      </c>
      <c r="B25" s="191"/>
      <c r="C25" s="191"/>
      <c r="D25" s="191"/>
      <c r="E25" s="191"/>
      <c r="F25" s="203"/>
      <c r="G25" s="203"/>
      <c r="H25" s="203"/>
      <c r="I25" s="203"/>
      <c r="J25" s="203"/>
    </row>
    <row r="26" spans="1:10" s="115" customFormat="1" ht="18.75" customHeight="1" x14ac:dyDescent="0.25">
      <c r="A26" s="193" t="s">
        <v>232</v>
      </c>
      <c r="B26" s="191"/>
      <c r="C26" s="191"/>
      <c r="D26" s="191"/>
      <c r="E26" s="191"/>
      <c r="F26" s="203"/>
      <c r="G26" s="203"/>
      <c r="H26" s="203"/>
      <c r="I26" s="203"/>
      <c r="J26" s="203"/>
    </row>
    <row r="27" spans="1:10" s="115" customFormat="1" ht="18.75" customHeight="1" x14ac:dyDescent="0.25">
      <c r="A27" s="193" t="s">
        <v>233</v>
      </c>
      <c r="B27" s="191"/>
      <c r="C27" s="191"/>
      <c r="D27" s="191"/>
      <c r="E27" s="191"/>
      <c r="F27" s="203"/>
      <c r="G27" s="203"/>
      <c r="H27" s="203"/>
      <c r="I27" s="203"/>
      <c r="J27" s="203"/>
    </row>
    <row r="28" spans="1:10" s="115" customFormat="1" ht="18.75" customHeight="1" x14ac:dyDescent="0.25">
      <c r="A28" s="193" t="s">
        <v>234</v>
      </c>
      <c r="B28" s="191"/>
      <c r="C28" s="191"/>
      <c r="D28" s="191"/>
      <c r="E28" s="191"/>
      <c r="F28" s="203"/>
      <c r="G28" s="203"/>
      <c r="H28" s="203"/>
      <c r="I28" s="203"/>
      <c r="J28" s="203"/>
    </row>
    <row r="29" spans="1:10" s="115" customFormat="1" ht="18.75" customHeight="1" x14ac:dyDescent="0.25">
      <c r="A29" s="193" t="s">
        <v>235</v>
      </c>
      <c r="B29" s="191"/>
      <c r="C29" s="191"/>
      <c r="D29" s="191"/>
      <c r="E29" s="191"/>
      <c r="F29" s="203"/>
      <c r="G29" s="203"/>
      <c r="H29" s="203"/>
      <c r="I29" s="203"/>
      <c r="J29" s="203"/>
    </row>
    <row r="30" spans="1:10" s="115" customFormat="1" ht="18.75" customHeight="1" x14ac:dyDescent="0.25">
      <c r="A30" s="193" t="s">
        <v>236</v>
      </c>
      <c r="B30" s="191"/>
      <c r="C30" s="191"/>
      <c r="D30" s="191"/>
      <c r="E30" s="191"/>
      <c r="F30" s="203"/>
      <c r="G30" s="203"/>
      <c r="H30" s="203"/>
      <c r="I30" s="203"/>
      <c r="J30" s="203"/>
    </row>
    <row r="31" spans="1:10" s="115" customFormat="1" ht="18.75" customHeight="1" x14ac:dyDescent="0.25">
      <c r="A31" s="193" t="s">
        <v>335</v>
      </c>
      <c r="B31" s="191"/>
      <c r="C31" s="191"/>
      <c r="D31" s="191"/>
      <c r="E31" s="191"/>
      <c r="F31" s="203"/>
      <c r="G31" s="203"/>
      <c r="H31" s="203"/>
      <c r="I31" s="203"/>
      <c r="J31" s="203"/>
    </row>
    <row r="32" spans="1:10" s="115" customFormat="1" ht="18.75" customHeight="1" x14ac:dyDescent="0.25">
      <c r="A32" s="190" t="s">
        <v>336</v>
      </c>
      <c r="B32" s="191"/>
      <c r="C32" s="191"/>
      <c r="D32" s="191"/>
      <c r="E32" s="191"/>
      <c r="F32" s="203"/>
      <c r="G32" s="203"/>
      <c r="H32" s="203"/>
      <c r="I32" s="203"/>
      <c r="J32" s="203"/>
    </row>
    <row r="33" spans="1:10" s="115" customFormat="1" ht="18.75" customHeight="1" x14ac:dyDescent="0.25">
      <c r="A33" s="190" t="s">
        <v>337</v>
      </c>
      <c r="B33" s="191"/>
      <c r="C33" s="191"/>
      <c r="D33" s="191"/>
      <c r="E33" s="191"/>
      <c r="F33" s="203"/>
      <c r="G33" s="203"/>
      <c r="H33" s="203"/>
      <c r="I33" s="203"/>
      <c r="J33" s="203"/>
    </row>
    <row r="34" spans="1:10" s="115" customFormat="1" ht="18.75" customHeight="1" x14ac:dyDescent="0.25">
      <c r="A34" s="190" t="s">
        <v>338</v>
      </c>
      <c r="B34" s="191"/>
      <c r="C34" s="191"/>
      <c r="D34" s="191"/>
      <c r="E34" s="191"/>
      <c r="F34" s="203"/>
      <c r="G34" s="203"/>
      <c r="H34" s="203"/>
      <c r="I34" s="203"/>
      <c r="J34" s="203"/>
    </row>
    <row r="35" spans="1:10" s="115" customFormat="1" ht="18.75" customHeight="1" x14ac:dyDescent="0.25">
      <c r="A35" s="193" t="s">
        <v>339</v>
      </c>
      <c r="B35" s="191"/>
      <c r="C35" s="191"/>
      <c r="D35" s="191"/>
      <c r="E35" s="191"/>
      <c r="F35" s="203"/>
      <c r="G35" s="203"/>
      <c r="H35" s="203"/>
      <c r="I35" s="203"/>
      <c r="J35" s="203"/>
    </row>
    <row r="36" spans="1:10" s="115" customFormat="1" ht="18.75" customHeight="1" x14ac:dyDescent="0.25">
      <c r="A36" s="190" t="s">
        <v>340</v>
      </c>
      <c r="B36" s="191"/>
      <c r="C36" s="191"/>
      <c r="D36" s="191"/>
      <c r="E36" s="191"/>
      <c r="F36" s="203"/>
      <c r="G36" s="203"/>
      <c r="H36" s="203"/>
      <c r="I36" s="203"/>
      <c r="J36" s="203"/>
    </row>
    <row r="37" spans="1:10" s="115" customFormat="1" ht="18.75" customHeight="1" x14ac:dyDescent="0.25">
      <c r="A37" s="193" t="s">
        <v>237</v>
      </c>
      <c r="B37" s="191"/>
      <c r="C37" s="191"/>
      <c r="D37" s="191"/>
      <c r="E37" s="191"/>
      <c r="F37" s="203"/>
      <c r="G37" s="203"/>
      <c r="H37" s="203"/>
      <c r="I37" s="203"/>
      <c r="J37" s="203"/>
    </row>
    <row r="38" spans="1:10" s="115" customFormat="1" ht="18.75" customHeight="1" x14ac:dyDescent="0.25">
      <c r="A38" s="193" t="s">
        <v>238</v>
      </c>
      <c r="B38" s="191"/>
      <c r="C38" s="191"/>
      <c r="D38" s="191"/>
      <c r="E38" s="191"/>
      <c r="F38" s="203"/>
      <c r="G38" s="203"/>
      <c r="H38" s="203"/>
      <c r="I38" s="203"/>
      <c r="J38" s="203"/>
    </row>
    <row r="39" spans="1:10" s="115" customFormat="1" ht="18.75" customHeight="1" x14ac:dyDescent="0.25">
      <c r="A39" s="190" t="s">
        <v>341</v>
      </c>
      <c r="B39" s="191"/>
      <c r="C39" s="191"/>
      <c r="D39" s="191"/>
      <c r="E39" s="191"/>
      <c r="F39" s="203"/>
      <c r="G39" s="203"/>
      <c r="H39" s="203"/>
      <c r="I39" s="203"/>
      <c r="J39" s="203"/>
    </row>
    <row r="40" spans="1:10" s="115" customFormat="1" ht="18.75" customHeight="1" x14ac:dyDescent="0.25">
      <c r="A40" s="190" t="s">
        <v>342</v>
      </c>
      <c r="B40" s="191"/>
      <c r="C40" s="191"/>
      <c r="D40" s="191"/>
      <c r="E40" s="191"/>
      <c r="F40" s="203"/>
      <c r="G40" s="203"/>
      <c r="H40" s="203"/>
      <c r="I40" s="203"/>
      <c r="J40" s="203"/>
    </row>
    <row r="41" spans="1:10" s="115" customFormat="1" ht="18.75" customHeight="1" x14ac:dyDescent="0.25">
      <c r="A41" s="193" t="s">
        <v>239</v>
      </c>
      <c r="B41" s="191"/>
      <c r="C41" s="191"/>
      <c r="D41" s="191"/>
      <c r="E41" s="191"/>
      <c r="F41" s="203"/>
      <c r="G41" s="203"/>
      <c r="H41" s="203"/>
      <c r="I41" s="203"/>
      <c r="J41" s="203"/>
    </row>
    <row r="42" spans="1:10" s="115" customFormat="1" ht="18.75" customHeight="1" x14ac:dyDescent="0.25">
      <c r="A42" s="193" t="s">
        <v>343</v>
      </c>
      <c r="B42" s="191"/>
      <c r="C42" s="191"/>
      <c r="D42" s="191"/>
      <c r="E42" s="191"/>
      <c r="F42" s="203"/>
      <c r="G42" s="203"/>
      <c r="H42" s="203"/>
      <c r="I42" s="203"/>
      <c r="J42" s="203"/>
    </row>
    <row r="43" spans="1:10" s="115" customFormat="1" ht="18.75" customHeight="1" x14ac:dyDescent="0.25">
      <c r="A43" s="193" t="s">
        <v>240</v>
      </c>
      <c r="B43" s="191"/>
      <c r="C43" s="191"/>
      <c r="D43" s="191"/>
      <c r="E43" s="191"/>
      <c r="F43" s="203"/>
      <c r="G43" s="203"/>
      <c r="H43" s="203"/>
      <c r="I43" s="203"/>
      <c r="J43" s="203"/>
    </row>
    <row r="44" spans="1:10" s="115" customFormat="1" ht="18.75" customHeight="1" x14ac:dyDescent="0.25">
      <c r="A44" s="190" t="s">
        <v>241</v>
      </c>
      <c r="B44" s="191"/>
      <c r="C44" s="191"/>
      <c r="D44" s="191"/>
      <c r="E44" s="191"/>
      <c r="F44" s="203"/>
      <c r="G44" s="203"/>
      <c r="H44" s="203"/>
      <c r="I44" s="203"/>
      <c r="J44" s="203"/>
    </row>
    <row r="45" spans="1:10" s="115" customFormat="1" ht="16.5" customHeight="1" x14ac:dyDescent="0.25">
      <c r="A45" s="193" t="s">
        <v>242</v>
      </c>
      <c r="B45" s="191"/>
      <c r="C45" s="191"/>
      <c r="D45" s="191"/>
      <c r="E45" s="191"/>
      <c r="F45" s="203"/>
      <c r="G45" s="203"/>
      <c r="H45" s="203"/>
      <c r="I45" s="203"/>
      <c r="J45" s="203"/>
    </row>
    <row r="46" spans="1:10" s="115" customFormat="1" ht="18.75" customHeight="1" x14ac:dyDescent="0.25">
      <c r="A46" s="193" t="s">
        <v>243</v>
      </c>
      <c r="B46" s="191"/>
      <c r="C46" s="191"/>
      <c r="D46" s="191"/>
      <c r="E46" s="191"/>
      <c r="F46" s="203"/>
      <c r="G46" s="203"/>
      <c r="H46" s="203"/>
      <c r="I46" s="203"/>
      <c r="J46" s="203"/>
    </row>
    <row r="47" spans="1:10" s="115" customFormat="1" ht="18.75" customHeight="1" x14ac:dyDescent="0.25">
      <c r="A47" s="190" t="s">
        <v>244</v>
      </c>
      <c r="B47" s="191"/>
      <c r="C47" s="191"/>
      <c r="D47" s="191"/>
      <c r="E47" s="191"/>
      <c r="F47" s="203"/>
      <c r="G47" s="203"/>
      <c r="H47" s="203"/>
      <c r="I47" s="203"/>
      <c r="J47" s="203"/>
    </row>
    <row r="48" spans="1:10" s="115" customFormat="1" ht="18.75" customHeight="1" x14ac:dyDescent="0.25">
      <c r="A48" s="193" t="s">
        <v>245</v>
      </c>
      <c r="B48" s="191"/>
      <c r="C48" s="191"/>
      <c r="D48" s="191"/>
      <c r="E48" s="191"/>
      <c r="F48" s="203"/>
      <c r="G48" s="203"/>
      <c r="H48" s="203"/>
      <c r="I48" s="203"/>
      <c r="J48" s="203"/>
    </row>
    <row r="49" spans="1:10" s="210" customFormat="1" ht="35.25" customHeight="1" x14ac:dyDescent="0.25">
      <c r="A49" s="256" t="s">
        <v>246</v>
      </c>
      <c r="B49" s="258" t="s">
        <v>457</v>
      </c>
      <c r="C49" s="259"/>
      <c r="D49" s="258" t="s">
        <v>458</v>
      </c>
      <c r="E49" s="202"/>
      <c r="F49" s="209"/>
      <c r="G49" s="209"/>
      <c r="H49" s="209"/>
      <c r="I49" s="209"/>
      <c r="J49" s="209"/>
    </row>
    <row r="50" spans="1:10" s="115" customFormat="1" ht="18.75" customHeight="1" x14ac:dyDescent="0.25">
      <c r="A50" s="194" t="s">
        <v>247</v>
      </c>
      <c r="B50" s="194" t="s">
        <v>248</v>
      </c>
      <c r="C50" s="194"/>
      <c r="D50" s="194" t="s">
        <v>249</v>
      </c>
      <c r="E50" s="194"/>
      <c r="F50" s="203"/>
      <c r="G50" s="203"/>
      <c r="H50" s="203"/>
      <c r="I50" s="203"/>
      <c r="J50" s="203"/>
    </row>
    <row r="51" spans="1:10" s="115" customFormat="1" ht="18.75" customHeight="1" x14ac:dyDescent="0.25">
      <c r="A51" s="190" t="s">
        <v>250</v>
      </c>
      <c r="B51" s="191" t="s">
        <v>784</v>
      </c>
      <c r="C51" s="191"/>
      <c r="D51" s="194" t="s">
        <v>249</v>
      </c>
      <c r="E51" s="191"/>
      <c r="F51" s="203"/>
      <c r="G51" s="203"/>
      <c r="H51" s="203"/>
      <c r="I51" s="203"/>
      <c r="J51" s="203"/>
    </row>
    <row r="52" spans="1:10" s="115" customFormat="1" ht="18.75" customHeight="1" x14ac:dyDescent="0.25">
      <c r="A52" s="530" t="s">
        <v>783</v>
      </c>
      <c r="B52" s="191" t="s">
        <v>784</v>
      </c>
      <c r="C52" s="191"/>
      <c r="D52" s="194" t="s">
        <v>785</v>
      </c>
      <c r="E52" s="191"/>
      <c r="F52" s="203"/>
      <c r="G52" s="203"/>
      <c r="H52" s="203"/>
      <c r="I52" s="203"/>
      <c r="J52" s="203"/>
    </row>
    <row r="53" spans="1:10" s="115" customFormat="1" ht="22.5" customHeight="1" x14ac:dyDescent="0.25">
      <c r="A53" s="202" t="s">
        <v>134</v>
      </c>
      <c r="B53" s="202"/>
      <c r="C53" s="202"/>
      <c r="D53" s="202"/>
      <c r="E53" s="202"/>
      <c r="F53" s="203"/>
      <c r="G53" s="203"/>
      <c r="H53" s="203"/>
      <c r="I53" s="203"/>
      <c r="J53" s="203"/>
    </row>
    <row r="54" spans="1:10" s="115" customFormat="1" ht="18.75" customHeight="1" x14ac:dyDescent="0.25">
      <c r="A54" s="695" t="s">
        <v>697</v>
      </c>
      <c r="B54" s="695"/>
      <c r="C54" s="695"/>
      <c r="D54" s="695"/>
      <c r="E54" s="695"/>
      <c r="F54" s="203"/>
      <c r="G54" s="203"/>
      <c r="H54" s="203"/>
      <c r="I54" s="203"/>
      <c r="J54" s="203"/>
    </row>
    <row r="55" spans="1:10" s="115" customFormat="1" ht="18.75" customHeight="1" x14ac:dyDescent="0.25">
      <c r="A55" s="695" t="s">
        <v>251</v>
      </c>
      <c r="B55" s="695"/>
      <c r="C55" s="695"/>
      <c r="D55" s="695"/>
      <c r="E55" s="695"/>
      <c r="F55" s="203"/>
      <c r="G55" s="203"/>
      <c r="H55" s="203"/>
      <c r="I55" s="203"/>
      <c r="J55" s="203"/>
    </row>
    <row r="56" spans="1:10" s="115" customFormat="1" ht="22.5" customHeight="1" x14ac:dyDescent="0.25">
      <c r="A56" s="697" t="s">
        <v>135</v>
      </c>
      <c r="B56" s="697"/>
      <c r="C56" s="697"/>
      <c r="D56" s="697"/>
      <c r="E56" s="697"/>
      <c r="F56" s="203"/>
      <c r="G56" s="203"/>
      <c r="H56" s="203"/>
      <c r="I56" s="203"/>
      <c r="J56" s="203"/>
    </row>
    <row r="57" spans="1:10" s="115" customFormat="1" ht="18.75" customHeight="1" x14ac:dyDescent="0.25">
      <c r="A57" s="194" t="s">
        <v>136</v>
      </c>
      <c r="B57" s="194"/>
      <c r="C57" s="194"/>
      <c r="D57" s="194"/>
      <c r="E57" s="194"/>
      <c r="F57" s="203"/>
      <c r="G57" s="203"/>
      <c r="H57" s="203"/>
      <c r="I57" s="203"/>
      <c r="J57" s="203"/>
    </row>
    <row r="58" spans="1:10" s="115" customFormat="1" ht="18.75" customHeight="1" x14ac:dyDescent="0.25">
      <c r="A58" s="190" t="s">
        <v>354</v>
      </c>
      <c r="B58" s="190"/>
      <c r="C58" s="190"/>
      <c r="D58" s="190"/>
      <c r="E58" s="190"/>
      <c r="F58" s="203"/>
      <c r="G58" s="203"/>
      <c r="H58" s="203"/>
      <c r="I58" s="203"/>
      <c r="J58" s="203"/>
    </row>
    <row r="59" spans="1:10" s="115" customFormat="1" ht="18.75" customHeight="1" x14ac:dyDescent="0.25">
      <c r="A59" s="190" t="s">
        <v>355</v>
      </c>
      <c r="B59" s="190"/>
      <c r="C59" s="190"/>
      <c r="D59" s="190"/>
      <c r="E59" s="190"/>
      <c r="F59" s="203"/>
      <c r="G59" s="203"/>
      <c r="H59" s="203"/>
      <c r="I59" s="203"/>
      <c r="J59" s="203"/>
    </row>
    <row r="60" spans="1:10" s="115" customFormat="1" ht="18.75" customHeight="1" x14ac:dyDescent="0.25">
      <c r="A60" s="194" t="s">
        <v>137</v>
      </c>
      <c r="B60" s="194"/>
      <c r="C60" s="194"/>
      <c r="D60" s="194"/>
      <c r="E60" s="194"/>
      <c r="F60" s="203"/>
      <c r="G60" s="203"/>
      <c r="H60" s="203"/>
      <c r="I60" s="203"/>
      <c r="J60" s="203"/>
    </row>
    <row r="61" spans="1:10" s="115" customFormat="1" ht="18.75" customHeight="1" x14ac:dyDescent="0.25">
      <c r="A61" s="190" t="s">
        <v>465</v>
      </c>
      <c r="B61" s="190"/>
      <c r="C61" s="190"/>
      <c r="D61" s="190"/>
      <c r="E61" s="190"/>
      <c r="F61" s="203"/>
      <c r="G61" s="203"/>
      <c r="H61" s="203"/>
      <c r="I61" s="203"/>
      <c r="J61" s="203"/>
    </row>
    <row r="62" spans="1:10" s="115" customFormat="1" ht="18.75" customHeight="1" x14ac:dyDescent="0.25">
      <c r="A62" s="241" t="s">
        <v>466</v>
      </c>
      <c r="B62" s="190"/>
      <c r="C62" s="190"/>
      <c r="D62" s="190"/>
      <c r="E62" s="190"/>
      <c r="F62" s="203"/>
      <c r="G62" s="203"/>
      <c r="H62" s="203"/>
      <c r="I62" s="203"/>
      <c r="J62" s="203"/>
    </row>
    <row r="63" spans="1:10" s="115" customFormat="1" ht="18.75" customHeight="1" x14ac:dyDescent="0.25">
      <c r="A63" s="190" t="s">
        <v>467</v>
      </c>
      <c r="B63" s="190"/>
      <c r="C63" s="190"/>
      <c r="D63" s="190"/>
      <c r="E63" s="190"/>
      <c r="F63" s="203"/>
      <c r="G63" s="203"/>
      <c r="H63" s="203"/>
      <c r="I63" s="203"/>
      <c r="J63" s="203"/>
    </row>
    <row r="64" spans="1:10" s="115" customFormat="1" ht="18.75" customHeight="1" x14ac:dyDescent="0.25">
      <c r="A64" s="202" t="s">
        <v>252</v>
      </c>
      <c r="B64" s="202"/>
      <c r="C64" s="202"/>
      <c r="D64" s="202"/>
      <c r="E64" s="202"/>
      <c r="F64" s="203"/>
      <c r="G64" s="203"/>
      <c r="H64" s="203"/>
      <c r="I64" s="203"/>
      <c r="J64" s="203"/>
    </row>
    <row r="65" spans="1:10" s="115" customFormat="1" ht="18.75" customHeight="1" x14ac:dyDescent="0.25">
      <c r="A65" s="194" t="s">
        <v>253</v>
      </c>
      <c r="B65" s="194"/>
      <c r="C65" s="194"/>
      <c r="D65" s="194"/>
      <c r="E65" s="194"/>
      <c r="F65" s="203"/>
      <c r="G65" s="203"/>
      <c r="H65" s="203"/>
      <c r="I65" s="203"/>
      <c r="J65" s="203"/>
    </row>
    <row r="66" spans="1:10" s="115" customFormat="1" ht="18.75" customHeight="1" x14ac:dyDescent="0.25">
      <c r="A66" s="190" t="s">
        <v>258</v>
      </c>
      <c r="B66" s="191"/>
      <c r="C66" s="191"/>
      <c r="D66" s="191"/>
      <c r="E66" s="191"/>
      <c r="F66" s="203"/>
      <c r="G66" s="203"/>
      <c r="H66" s="203"/>
      <c r="I66" s="203"/>
      <c r="J66" s="203"/>
    </row>
    <row r="67" spans="1:10" s="115" customFormat="1" ht="18.75" customHeight="1" x14ac:dyDescent="0.25">
      <c r="A67" s="190" t="s">
        <v>259</v>
      </c>
      <c r="B67" s="191"/>
      <c r="C67" s="191"/>
      <c r="D67" s="191"/>
      <c r="E67" s="191"/>
      <c r="F67" s="203"/>
      <c r="G67" s="203"/>
      <c r="H67" s="203"/>
      <c r="I67" s="203"/>
      <c r="J67" s="203"/>
    </row>
    <row r="68" spans="1:10" s="115" customFormat="1" ht="18.75" customHeight="1" x14ac:dyDescent="0.25">
      <c r="A68" s="190" t="s">
        <v>260</v>
      </c>
      <c r="B68" s="191"/>
      <c r="C68" s="191"/>
      <c r="D68" s="191"/>
      <c r="E68" s="191"/>
      <c r="F68" s="203"/>
      <c r="G68" s="203"/>
      <c r="H68" s="203"/>
      <c r="I68" s="203"/>
      <c r="J68" s="203"/>
    </row>
    <row r="69" spans="1:10" s="115" customFormat="1" ht="18.75" customHeight="1" x14ac:dyDescent="0.25">
      <c r="A69" s="194" t="s">
        <v>138</v>
      </c>
      <c r="B69" s="194"/>
      <c r="C69" s="194"/>
      <c r="D69" s="194"/>
      <c r="E69" s="194"/>
      <c r="F69" s="203"/>
      <c r="G69" s="203"/>
      <c r="H69" s="203"/>
      <c r="I69" s="203"/>
      <c r="J69" s="203"/>
    </row>
    <row r="70" spans="1:10" s="206" customFormat="1" ht="18.75" customHeight="1" x14ac:dyDescent="0.25">
      <c r="A70" s="204" t="s">
        <v>254</v>
      </c>
      <c r="B70" s="204"/>
      <c r="C70" s="204"/>
      <c r="D70" s="204"/>
      <c r="E70" s="195"/>
      <c r="F70" s="205"/>
      <c r="G70" s="205"/>
      <c r="H70" s="205"/>
      <c r="I70" s="205"/>
      <c r="J70" s="205"/>
    </row>
    <row r="71" spans="1:10" s="206" customFormat="1" ht="18.75" customHeight="1" x14ac:dyDescent="0.25">
      <c r="A71" s="204" t="s">
        <v>255</v>
      </c>
      <c r="B71" s="204"/>
      <c r="C71" s="204"/>
      <c r="D71" s="204"/>
      <c r="E71" s="195"/>
      <c r="F71" s="205"/>
      <c r="G71" s="205"/>
      <c r="H71" s="205"/>
      <c r="I71" s="205"/>
      <c r="J71" s="205"/>
    </row>
    <row r="72" spans="1:10" s="206" customFormat="1" ht="18.75" customHeight="1" x14ac:dyDescent="0.25">
      <c r="A72" s="204" t="s">
        <v>256</v>
      </c>
      <c r="B72" s="204"/>
      <c r="C72" s="204"/>
      <c r="D72" s="204"/>
      <c r="E72" s="195"/>
      <c r="F72" s="205"/>
      <c r="G72" s="205"/>
      <c r="H72" s="205"/>
      <c r="I72" s="205"/>
      <c r="J72" s="205"/>
    </row>
    <row r="73" spans="1:10" s="115" customFormat="1" ht="18.75" customHeight="1" x14ac:dyDescent="0.25">
      <c r="A73" s="204" t="s">
        <v>257</v>
      </c>
      <c r="B73" s="207"/>
      <c r="C73" s="207"/>
      <c r="D73" s="207"/>
      <c r="E73" s="191"/>
      <c r="F73" s="203"/>
      <c r="G73" s="203"/>
      <c r="H73" s="203"/>
      <c r="I73" s="203"/>
      <c r="J73" s="203"/>
    </row>
    <row r="74" spans="1:10" s="115" customFormat="1" ht="18.75" customHeight="1" x14ac:dyDescent="0.25">
      <c r="A74" s="190" t="s">
        <v>261</v>
      </c>
      <c r="B74" s="191"/>
      <c r="C74" s="191"/>
      <c r="D74" s="191"/>
      <c r="E74" s="191"/>
      <c r="F74" s="203"/>
      <c r="G74" s="203"/>
      <c r="H74" s="203"/>
      <c r="I74" s="203"/>
      <c r="J74" s="203"/>
    </row>
    <row r="75" spans="1:10" s="115" customFormat="1" ht="18.75" customHeight="1" x14ac:dyDescent="0.25">
      <c r="A75" s="190" t="s">
        <v>262</v>
      </c>
      <c r="B75" s="191"/>
      <c r="C75" s="191"/>
      <c r="D75" s="191"/>
      <c r="E75" s="191"/>
      <c r="F75" s="203"/>
      <c r="G75" s="203"/>
      <c r="H75" s="203"/>
      <c r="I75" s="203"/>
      <c r="J75" s="203"/>
    </row>
    <row r="76" spans="1:10" s="115" customFormat="1" ht="18.75" customHeight="1" x14ac:dyDescent="0.25">
      <c r="A76" s="190" t="s">
        <v>263</v>
      </c>
      <c r="B76" s="191"/>
      <c r="C76" s="191"/>
      <c r="D76" s="191"/>
      <c r="E76" s="191"/>
      <c r="F76" s="203"/>
      <c r="G76" s="203"/>
      <c r="H76" s="203"/>
      <c r="I76" s="203"/>
      <c r="J76" s="203"/>
    </row>
    <row r="77" spans="1:10" s="115" customFormat="1" ht="18.75" customHeight="1" x14ac:dyDescent="0.25">
      <c r="A77" s="190" t="s">
        <v>264</v>
      </c>
      <c r="B77" s="191"/>
      <c r="C77" s="191"/>
      <c r="D77" s="191"/>
      <c r="E77" s="191"/>
      <c r="F77" s="203"/>
      <c r="G77" s="203"/>
      <c r="H77" s="203"/>
      <c r="I77" s="203"/>
      <c r="J77" s="203"/>
    </row>
    <row r="78" spans="1:10" s="115" customFormat="1" ht="18.75" customHeight="1" x14ac:dyDescent="0.25">
      <c r="A78" s="190" t="s">
        <v>265</v>
      </c>
      <c r="B78" s="191"/>
      <c r="C78" s="191"/>
      <c r="D78" s="191"/>
      <c r="E78" s="191"/>
      <c r="F78" s="203"/>
      <c r="G78" s="203"/>
      <c r="H78" s="203"/>
      <c r="I78" s="203"/>
      <c r="J78" s="203"/>
    </row>
    <row r="79" spans="1:10" s="115" customFormat="1" ht="18.75" customHeight="1" x14ac:dyDescent="0.25">
      <c r="A79" s="194" t="s">
        <v>276</v>
      </c>
      <c r="B79" s="194"/>
      <c r="C79" s="194"/>
      <c r="D79" s="194"/>
      <c r="E79" s="194"/>
      <c r="F79" s="203"/>
      <c r="G79" s="203"/>
      <c r="H79" s="203"/>
      <c r="I79" s="203"/>
      <c r="J79" s="203"/>
    </row>
    <row r="80" spans="1:10" s="115" customFormat="1" ht="18.75" customHeight="1" x14ac:dyDescent="0.25">
      <c r="A80" s="190" t="s">
        <v>266</v>
      </c>
      <c r="B80" s="191"/>
      <c r="C80" s="191"/>
      <c r="D80" s="191"/>
      <c r="E80" s="191"/>
      <c r="F80" s="203"/>
      <c r="G80" s="203"/>
      <c r="H80" s="203"/>
      <c r="I80" s="203"/>
      <c r="J80" s="203"/>
    </row>
    <row r="81" spans="1:10" s="115" customFormat="1" ht="18.75" customHeight="1" x14ac:dyDescent="0.25">
      <c r="A81" s="194" t="s">
        <v>267</v>
      </c>
      <c r="B81" s="194"/>
      <c r="C81" s="194"/>
      <c r="D81" s="194"/>
      <c r="E81" s="194"/>
      <c r="F81" s="203"/>
      <c r="G81" s="203"/>
      <c r="H81" s="203"/>
      <c r="I81" s="203"/>
      <c r="J81" s="203"/>
    </row>
    <row r="82" spans="1:10" s="115" customFormat="1" ht="18.75" customHeight="1" x14ac:dyDescent="0.25">
      <c r="A82" s="194" t="s">
        <v>268</v>
      </c>
      <c r="B82" s="194"/>
      <c r="C82" s="194"/>
      <c r="D82" s="194"/>
      <c r="E82" s="194"/>
      <c r="F82" s="203"/>
      <c r="G82" s="203"/>
      <c r="H82" s="203"/>
      <c r="I82" s="203"/>
      <c r="J82" s="203"/>
    </row>
    <row r="83" spans="1:10" s="115" customFormat="1" ht="18.75" customHeight="1" x14ac:dyDescent="0.25">
      <c r="A83" s="194" t="s">
        <v>269</v>
      </c>
      <c r="B83" s="194"/>
      <c r="C83" s="194"/>
      <c r="D83" s="194"/>
      <c r="E83" s="194"/>
      <c r="F83" s="203"/>
      <c r="G83" s="203"/>
      <c r="H83" s="203"/>
      <c r="I83" s="203"/>
      <c r="J83" s="203"/>
    </row>
    <row r="84" spans="1:10" s="115" customFormat="1" ht="18.75" customHeight="1" x14ac:dyDescent="0.25">
      <c r="A84" s="190" t="s">
        <v>270</v>
      </c>
      <c r="B84" s="190"/>
      <c r="C84" s="190"/>
      <c r="D84" s="190"/>
      <c r="E84" s="190"/>
      <c r="F84" s="203"/>
      <c r="G84" s="203"/>
      <c r="H84" s="203"/>
      <c r="I84" s="203"/>
      <c r="J84" s="203"/>
    </row>
    <row r="85" spans="1:10" s="115" customFormat="1" ht="18.75" customHeight="1" x14ac:dyDescent="0.25">
      <c r="A85" s="190" t="s">
        <v>271</v>
      </c>
      <c r="B85" s="190"/>
      <c r="C85" s="190"/>
      <c r="D85" s="190"/>
      <c r="E85" s="190"/>
      <c r="F85" s="203"/>
      <c r="G85" s="203"/>
      <c r="H85" s="203"/>
      <c r="I85" s="203"/>
      <c r="J85" s="203"/>
    </row>
    <row r="86" spans="1:10" s="115" customFormat="1" ht="18.75" customHeight="1" x14ac:dyDescent="0.25">
      <c r="A86" s="190" t="s">
        <v>272</v>
      </c>
      <c r="B86" s="190"/>
      <c r="C86" s="190"/>
      <c r="D86" s="190"/>
      <c r="E86" s="190"/>
      <c r="F86" s="203"/>
      <c r="G86" s="203"/>
      <c r="H86" s="203"/>
      <c r="I86" s="203"/>
      <c r="J86" s="203"/>
    </row>
    <row r="87" spans="1:10" s="115" customFormat="1" ht="18.75" customHeight="1" x14ac:dyDescent="0.25">
      <c r="A87" s="190" t="s">
        <v>273</v>
      </c>
      <c r="B87" s="190"/>
      <c r="C87" s="190"/>
      <c r="D87" s="190"/>
      <c r="E87" s="190"/>
      <c r="F87" s="203"/>
      <c r="G87" s="203"/>
      <c r="H87" s="203"/>
      <c r="I87" s="203"/>
      <c r="J87" s="203"/>
    </row>
    <row r="88" spans="1:10" s="115" customFormat="1" ht="18.75" customHeight="1" x14ac:dyDescent="0.25">
      <c r="A88" s="190" t="s">
        <v>274</v>
      </c>
      <c r="B88" s="190"/>
      <c r="C88" s="190"/>
      <c r="D88" s="190"/>
      <c r="E88" s="190"/>
      <c r="F88" s="203"/>
      <c r="G88" s="203"/>
      <c r="H88" s="203"/>
      <c r="I88" s="203"/>
      <c r="J88" s="203"/>
    </row>
    <row r="89" spans="1:10" s="115" customFormat="1" ht="18.75" customHeight="1" x14ac:dyDescent="0.25">
      <c r="A89" s="190" t="s">
        <v>275</v>
      </c>
      <c r="B89" s="190"/>
      <c r="C89" s="190"/>
      <c r="D89" s="190"/>
      <c r="E89" s="190"/>
      <c r="F89" s="203"/>
      <c r="G89" s="203"/>
      <c r="H89" s="203"/>
      <c r="I89" s="203"/>
      <c r="J89" s="203"/>
    </row>
    <row r="90" spans="1:10" s="115" customFormat="1" ht="25.5" customHeight="1" x14ac:dyDescent="0.25">
      <c r="A90" s="194" t="s">
        <v>277</v>
      </c>
      <c r="B90" s="194"/>
      <c r="C90" s="194"/>
      <c r="D90" s="194"/>
      <c r="E90" s="194"/>
      <c r="F90" s="203"/>
      <c r="G90" s="203"/>
      <c r="H90" s="203"/>
      <c r="I90" s="203"/>
      <c r="J90" s="203"/>
    </row>
    <row r="91" spans="1:10" s="115" customFormat="1" ht="18.75" customHeight="1" x14ac:dyDescent="0.25">
      <c r="A91" s="194" t="s">
        <v>468</v>
      </c>
      <c r="B91" s="194"/>
      <c r="C91" s="194"/>
      <c r="D91" s="194"/>
      <c r="E91" s="194"/>
      <c r="F91" s="203"/>
      <c r="G91" s="203"/>
      <c r="H91" s="203"/>
      <c r="I91" s="203"/>
      <c r="J91" s="203"/>
    </row>
    <row r="92" spans="1:10" s="115" customFormat="1" ht="18.75" customHeight="1" x14ac:dyDescent="0.25">
      <c r="A92" s="190" t="s">
        <v>469</v>
      </c>
      <c r="B92" s="190"/>
      <c r="C92" s="190"/>
      <c r="D92" s="190"/>
      <c r="E92" s="190"/>
      <c r="F92" s="203"/>
      <c r="G92" s="203"/>
      <c r="H92" s="203"/>
      <c r="I92" s="203"/>
      <c r="J92" s="203"/>
    </row>
    <row r="93" spans="1:10" s="115" customFormat="1" ht="18.75" customHeight="1" x14ac:dyDescent="0.25">
      <c r="A93" s="190" t="s">
        <v>344</v>
      </c>
      <c r="B93" s="191"/>
      <c r="C93" s="191"/>
      <c r="D93" s="191"/>
      <c r="E93" s="191"/>
      <c r="F93" s="203"/>
      <c r="G93" s="203"/>
      <c r="H93" s="203"/>
      <c r="I93" s="203"/>
      <c r="J93" s="203"/>
    </row>
    <row r="94" spans="1:10" s="115" customFormat="1" ht="18.75" customHeight="1" x14ac:dyDescent="0.25">
      <c r="A94" s="190" t="s">
        <v>278</v>
      </c>
      <c r="B94" s="191"/>
      <c r="C94" s="191"/>
      <c r="D94" s="191"/>
      <c r="E94" s="191"/>
      <c r="F94" s="203"/>
      <c r="G94" s="203"/>
      <c r="H94" s="203"/>
      <c r="I94" s="203"/>
      <c r="J94" s="203"/>
    </row>
    <row r="95" spans="1:10" s="115" customFormat="1" ht="18.75" customHeight="1" x14ac:dyDescent="0.25">
      <c r="A95" s="313" t="s">
        <v>279</v>
      </c>
      <c r="B95" s="312" t="s">
        <v>280</v>
      </c>
      <c r="C95" s="191" t="s">
        <v>281</v>
      </c>
      <c r="D95" s="191"/>
      <c r="E95" s="191"/>
      <c r="F95" s="203"/>
      <c r="G95" s="203"/>
      <c r="H95" s="203"/>
      <c r="I95" s="203"/>
      <c r="J95" s="203"/>
    </row>
    <row r="96" spans="1:10" s="115" customFormat="1" ht="18.75" customHeight="1" x14ac:dyDescent="0.25">
      <c r="A96" s="313" t="s">
        <v>282</v>
      </c>
      <c r="B96" s="312" t="s">
        <v>283</v>
      </c>
      <c r="C96" s="191" t="s">
        <v>281</v>
      </c>
      <c r="D96" s="191"/>
      <c r="E96" s="191"/>
      <c r="F96" s="203"/>
      <c r="G96" s="203"/>
      <c r="H96" s="203"/>
      <c r="I96" s="203"/>
      <c r="J96" s="203"/>
    </row>
    <row r="97" spans="1:10" s="115" customFormat="1" ht="18.75" customHeight="1" x14ac:dyDescent="0.25">
      <c r="A97" s="313" t="s">
        <v>284</v>
      </c>
      <c r="B97" s="312" t="s">
        <v>286</v>
      </c>
      <c r="C97" s="191" t="s">
        <v>281</v>
      </c>
      <c r="D97" s="191"/>
      <c r="E97" s="191"/>
      <c r="F97" s="203"/>
      <c r="G97" s="203"/>
      <c r="H97" s="203"/>
      <c r="I97" s="203"/>
      <c r="J97" s="203"/>
    </row>
    <row r="98" spans="1:10" s="115" customFormat="1" ht="18.75" customHeight="1" x14ac:dyDescent="0.25">
      <c r="A98" s="313" t="s">
        <v>285</v>
      </c>
      <c r="B98" s="312" t="s">
        <v>287</v>
      </c>
      <c r="C98" s="191" t="s">
        <v>281</v>
      </c>
      <c r="D98" s="191"/>
      <c r="E98" s="191"/>
      <c r="F98" s="203"/>
      <c r="G98" s="203"/>
      <c r="H98" s="203"/>
      <c r="I98" s="203"/>
      <c r="J98" s="203"/>
    </row>
    <row r="99" spans="1:10" s="115" customFormat="1" ht="18.75" customHeight="1" x14ac:dyDescent="0.25">
      <c r="A99" s="190" t="s">
        <v>288</v>
      </c>
      <c r="B99" s="191"/>
      <c r="C99" s="191"/>
      <c r="D99" s="191"/>
      <c r="E99" s="191"/>
      <c r="F99" s="203"/>
      <c r="G99" s="203"/>
      <c r="H99" s="203"/>
      <c r="I99" s="203"/>
      <c r="J99" s="203"/>
    </row>
    <row r="100" spans="1:10" s="115" customFormat="1" ht="18.75" customHeight="1" x14ac:dyDescent="0.25">
      <c r="A100" s="194" t="s">
        <v>289</v>
      </c>
      <c r="B100" s="194"/>
      <c r="C100" s="194"/>
      <c r="D100" s="194"/>
      <c r="E100" s="194"/>
      <c r="F100" s="203"/>
      <c r="G100" s="203"/>
      <c r="H100" s="203"/>
      <c r="I100" s="203"/>
      <c r="J100" s="203"/>
    </row>
    <row r="101" spans="1:10" s="115" customFormat="1" ht="18.75" customHeight="1" x14ac:dyDescent="0.25">
      <c r="A101" s="190" t="s">
        <v>345</v>
      </c>
      <c r="B101" s="190"/>
      <c r="C101" s="190"/>
      <c r="D101" s="190"/>
      <c r="E101" s="190"/>
      <c r="F101" s="203"/>
      <c r="G101" s="203"/>
      <c r="H101" s="203"/>
      <c r="I101" s="203"/>
      <c r="J101" s="203"/>
    </row>
    <row r="102" spans="1:10" s="115" customFormat="1" ht="18.75" customHeight="1" x14ac:dyDescent="0.25">
      <c r="A102" s="190" t="s">
        <v>470</v>
      </c>
      <c r="B102" s="190"/>
      <c r="C102" s="190"/>
      <c r="D102" s="190"/>
      <c r="E102" s="190"/>
      <c r="F102" s="203"/>
      <c r="G102" s="203"/>
      <c r="H102" s="203"/>
      <c r="I102" s="203"/>
      <c r="J102" s="203"/>
    </row>
    <row r="103" spans="1:10" s="115" customFormat="1" ht="18.75" customHeight="1" x14ac:dyDescent="0.25">
      <c r="A103" s="190" t="s">
        <v>471</v>
      </c>
      <c r="B103" s="190"/>
      <c r="C103" s="190"/>
      <c r="D103" s="190"/>
      <c r="E103" s="190"/>
      <c r="F103" s="203"/>
      <c r="G103" s="203"/>
      <c r="H103" s="203"/>
      <c r="I103" s="203"/>
      <c r="J103" s="203"/>
    </row>
    <row r="104" spans="1:10" s="115" customFormat="1" ht="18.75" customHeight="1" x14ac:dyDescent="0.25">
      <c r="A104" s="190" t="s">
        <v>472</v>
      </c>
      <c r="B104" s="190"/>
      <c r="C104" s="190"/>
      <c r="D104" s="190"/>
      <c r="E104" s="190"/>
      <c r="F104" s="203"/>
      <c r="G104" s="203"/>
      <c r="H104" s="203"/>
      <c r="I104" s="203"/>
      <c r="J104" s="203"/>
    </row>
    <row r="105" spans="1:10" s="115" customFormat="1" ht="18.75" customHeight="1" x14ac:dyDescent="0.25">
      <c r="A105" s="190" t="s">
        <v>473</v>
      </c>
      <c r="B105" s="190"/>
      <c r="C105" s="190"/>
      <c r="D105" s="190"/>
      <c r="E105" s="190"/>
      <c r="F105" s="203"/>
      <c r="G105" s="203"/>
      <c r="H105" s="203"/>
      <c r="I105" s="203"/>
      <c r="J105" s="203"/>
    </row>
    <row r="106" spans="1:10" s="115" customFormat="1" ht="18.75" customHeight="1" x14ac:dyDescent="0.25">
      <c r="A106" s="190" t="s">
        <v>290</v>
      </c>
      <c r="B106" s="190"/>
      <c r="C106" s="190"/>
      <c r="D106" s="190"/>
      <c r="E106" s="190"/>
      <c r="F106" s="203"/>
      <c r="G106" s="203"/>
      <c r="H106" s="203"/>
      <c r="I106" s="203"/>
      <c r="J106" s="203"/>
    </row>
    <row r="107" spans="1:10" s="115" customFormat="1" ht="18.75" customHeight="1" x14ac:dyDescent="0.25">
      <c r="A107" s="190" t="s">
        <v>346</v>
      </c>
      <c r="B107" s="191"/>
      <c r="C107" s="191"/>
      <c r="D107" s="191"/>
      <c r="E107" s="191"/>
      <c r="F107" s="203"/>
      <c r="G107" s="203"/>
      <c r="H107" s="203"/>
      <c r="I107" s="203"/>
      <c r="J107" s="203"/>
    </row>
    <row r="108" spans="1:10" s="115" customFormat="1" ht="18.75" customHeight="1" x14ac:dyDescent="0.25">
      <c r="A108" s="190" t="s">
        <v>347</v>
      </c>
      <c r="B108" s="191"/>
      <c r="C108" s="191"/>
      <c r="D108" s="191"/>
      <c r="E108" s="191"/>
      <c r="F108" s="203"/>
      <c r="G108" s="203"/>
      <c r="H108" s="203"/>
      <c r="I108" s="203"/>
      <c r="J108" s="203"/>
    </row>
    <row r="109" spans="1:10" s="115" customFormat="1" ht="18.75" customHeight="1" x14ac:dyDescent="0.25">
      <c r="A109" s="190" t="s">
        <v>348</v>
      </c>
      <c r="B109" s="191"/>
      <c r="C109" s="191"/>
      <c r="D109" s="191"/>
      <c r="E109" s="191"/>
      <c r="F109" s="203"/>
      <c r="G109" s="203"/>
      <c r="H109" s="203"/>
      <c r="I109" s="203"/>
      <c r="J109" s="203"/>
    </row>
    <row r="110" spans="1:10" s="208" customFormat="1" ht="18.75" customHeight="1" x14ac:dyDescent="0.25">
      <c r="A110" s="194" t="s">
        <v>291</v>
      </c>
      <c r="B110" s="194"/>
      <c r="C110" s="194"/>
      <c r="D110" s="194"/>
      <c r="E110" s="194"/>
      <c r="F110" s="203"/>
      <c r="G110" s="203"/>
      <c r="H110" s="203"/>
      <c r="I110" s="203"/>
      <c r="J110" s="203"/>
    </row>
    <row r="111" spans="1:10" s="208" customFormat="1" ht="18.75" customHeight="1" x14ac:dyDescent="0.25">
      <c r="A111" s="190" t="s">
        <v>349</v>
      </c>
      <c r="B111" s="190"/>
      <c r="C111" s="190"/>
      <c r="D111" s="190"/>
      <c r="E111" s="190"/>
      <c r="F111" s="203"/>
      <c r="G111" s="203"/>
      <c r="H111" s="203"/>
      <c r="I111" s="203"/>
      <c r="J111" s="203"/>
    </row>
    <row r="112" spans="1:10" s="208" customFormat="1" ht="18.75" customHeight="1" x14ac:dyDescent="0.25">
      <c r="A112" s="190" t="s">
        <v>350</v>
      </c>
      <c r="B112" s="190"/>
      <c r="C112" s="190"/>
      <c r="D112" s="190"/>
      <c r="E112" s="190"/>
      <c r="F112" s="203"/>
      <c r="G112" s="203"/>
      <c r="H112" s="203"/>
      <c r="I112" s="203"/>
      <c r="J112" s="203"/>
    </row>
    <row r="113" spans="1:10" s="208" customFormat="1" ht="18.75" customHeight="1" x14ac:dyDescent="0.25">
      <c r="A113" s="190" t="s">
        <v>351</v>
      </c>
      <c r="B113" s="190"/>
      <c r="C113" s="190"/>
      <c r="D113" s="190"/>
      <c r="E113" s="190"/>
      <c r="F113" s="203"/>
      <c r="G113" s="203"/>
      <c r="H113" s="203"/>
      <c r="I113" s="203"/>
      <c r="J113" s="203"/>
    </row>
    <row r="114" spans="1:10" s="115" customFormat="1" ht="18.75" customHeight="1" x14ac:dyDescent="0.25">
      <c r="A114" s="194" t="s">
        <v>292</v>
      </c>
      <c r="B114" s="194"/>
      <c r="C114" s="194"/>
      <c r="D114" s="194"/>
      <c r="E114" s="194"/>
      <c r="F114" s="203"/>
      <c r="G114" s="203"/>
      <c r="H114" s="203"/>
      <c r="I114" s="203"/>
      <c r="J114" s="203"/>
    </row>
    <row r="115" spans="1:10" s="115" customFormat="1" ht="18.75" customHeight="1" x14ac:dyDescent="0.25">
      <c r="A115" s="190" t="s">
        <v>352</v>
      </c>
      <c r="B115" s="191"/>
      <c r="C115" s="191"/>
      <c r="D115" s="191"/>
      <c r="E115" s="191"/>
      <c r="F115" s="203"/>
      <c r="G115" s="203"/>
      <c r="H115" s="203"/>
      <c r="I115" s="203"/>
      <c r="J115" s="203"/>
    </row>
    <row r="116" spans="1:10" s="115" customFormat="1" ht="18.75" customHeight="1" x14ac:dyDescent="0.25">
      <c r="A116" s="190" t="s">
        <v>474</v>
      </c>
      <c r="B116" s="191"/>
      <c r="C116" s="191"/>
      <c r="D116" s="191"/>
      <c r="E116" s="191"/>
      <c r="F116" s="203"/>
      <c r="G116" s="203"/>
      <c r="H116" s="203"/>
      <c r="I116" s="203"/>
      <c r="J116" s="203"/>
    </row>
    <row r="117" spans="1:10" s="115" customFormat="1" ht="18.75" customHeight="1" x14ac:dyDescent="0.25">
      <c r="A117" s="190" t="s">
        <v>475</v>
      </c>
      <c r="B117" s="191"/>
      <c r="C117" s="191"/>
      <c r="D117" s="191"/>
      <c r="E117" s="191"/>
      <c r="F117" s="203"/>
      <c r="G117" s="203"/>
      <c r="H117" s="203"/>
      <c r="I117" s="203"/>
      <c r="J117" s="203"/>
    </row>
    <row r="118" spans="1:10" s="115" customFormat="1" ht="18.75" customHeight="1" x14ac:dyDescent="0.25">
      <c r="A118" s="194" t="s">
        <v>293</v>
      </c>
      <c r="B118" s="194"/>
      <c r="C118" s="194"/>
      <c r="D118" s="194"/>
      <c r="E118" s="194"/>
      <c r="F118" s="203"/>
      <c r="G118" s="203"/>
      <c r="H118" s="203"/>
      <c r="I118" s="203"/>
      <c r="J118" s="203"/>
    </row>
    <row r="119" spans="1:10" s="115" customFormat="1" ht="18.75" customHeight="1" x14ac:dyDescent="0.25">
      <c r="A119" s="190" t="s">
        <v>476</v>
      </c>
      <c r="B119" s="190"/>
      <c r="C119" s="190"/>
      <c r="D119" s="190"/>
      <c r="E119" s="190"/>
      <c r="F119" s="203"/>
      <c r="G119" s="203"/>
      <c r="H119" s="203"/>
      <c r="I119" s="203"/>
      <c r="J119" s="203"/>
    </row>
    <row r="120" spans="1:10" s="115" customFormat="1" ht="18.75" customHeight="1" x14ac:dyDescent="0.25">
      <c r="A120" s="190" t="s">
        <v>477</v>
      </c>
      <c r="B120" s="190"/>
      <c r="C120" s="190"/>
      <c r="D120" s="190"/>
      <c r="E120" s="190"/>
      <c r="F120" s="203"/>
      <c r="G120" s="203"/>
      <c r="H120" s="203"/>
      <c r="I120" s="203"/>
      <c r="J120" s="203"/>
    </row>
    <row r="121" spans="1:10" s="115" customFormat="1" ht="18.75" customHeight="1" x14ac:dyDescent="0.25">
      <c r="A121" s="190" t="s">
        <v>478</v>
      </c>
      <c r="B121" s="190"/>
      <c r="C121" s="190"/>
      <c r="D121" s="190"/>
      <c r="E121" s="190"/>
      <c r="F121" s="203"/>
      <c r="G121" s="203"/>
      <c r="H121" s="203"/>
      <c r="I121" s="203"/>
      <c r="J121" s="203"/>
    </row>
    <row r="122" spans="1:10" s="115" customFormat="1" ht="18.75" customHeight="1" x14ac:dyDescent="0.25">
      <c r="A122" s="190" t="s">
        <v>479</v>
      </c>
      <c r="B122" s="190"/>
      <c r="C122" s="190"/>
      <c r="D122" s="190"/>
      <c r="E122" s="190"/>
      <c r="F122" s="203"/>
      <c r="G122" s="203"/>
      <c r="H122" s="203"/>
      <c r="I122" s="203"/>
      <c r="J122" s="203"/>
    </row>
    <row r="123" spans="1:10" s="115" customFormat="1" ht="18.75" customHeight="1" x14ac:dyDescent="0.25">
      <c r="A123" s="194" t="s">
        <v>294</v>
      </c>
      <c r="B123" s="194"/>
      <c r="C123" s="194"/>
      <c r="D123" s="194"/>
      <c r="E123" s="194"/>
      <c r="F123" s="203"/>
      <c r="G123" s="203"/>
      <c r="H123" s="203"/>
      <c r="I123" s="203"/>
      <c r="J123" s="203"/>
    </row>
    <row r="124" spans="1:10" s="115" customFormat="1" ht="18.75" customHeight="1" x14ac:dyDescent="0.25">
      <c r="A124" s="194" t="s">
        <v>480</v>
      </c>
      <c r="B124" s="194"/>
      <c r="C124" s="194"/>
      <c r="D124" s="194"/>
      <c r="E124" s="194"/>
      <c r="F124" s="203"/>
      <c r="G124" s="203"/>
      <c r="H124" s="203"/>
      <c r="I124" s="203"/>
      <c r="J124" s="203"/>
    </row>
    <row r="125" spans="1:10" s="115" customFormat="1" ht="18.75" customHeight="1" x14ac:dyDescent="0.25">
      <c r="A125" s="190" t="s">
        <v>481</v>
      </c>
      <c r="B125" s="191"/>
      <c r="C125" s="191"/>
      <c r="D125" s="191"/>
      <c r="E125" s="191"/>
      <c r="F125" s="203"/>
      <c r="G125" s="203"/>
      <c r="H125" s="203"/>
      <c r="I125" s="203"/>
      <c r="J125" s="203"/>
    </row>
    <row r="126" spans="1:10" s="115" customFormat="1" ht="18.75" customHeight="1" x14ac:dyDescent="0.25">
      <c r="A126" s="190" t="s">
        <v>295</v>
      </c>
      <c r="B126" s="191"/>
      <c r="C126" s="191"/>
      <c r="D126" s="191"/>
      <c r="E126" s="191"/>
      <c r="F126" s="203"/>
      <c r="G126" s="203"/>
      <c r="H126" s="203"/>
      <c r="I126" s="203"/>
      <c r="J126" s="203"/>
    </row>
    <row r="127" spans="1:10" s="115" customFormat="1" ht="18.75" customHeight="1" x14ac:dyDescent="0.25">
      <c r="A127" s="190" t="s">
        <v>296</v>
      </c>
      <c r="B127" s="191"/>
      <c r="C127" s="191"/>
      <c r="D127" s="191"/>
      <c r="E127" s="191"/>
      <c r="F127" s="203"/>
      <c r="G127" s="203"/>
      <c r="H127" s="203"/>
      <c r="I127" s="203"/>
      <c r="J127" s="203"/>
    </row>
    <row r="128" spans="1:10" s="115" customFormat="1" ht="18.75" customHeight="1" x14ac:dyDescent="0.25">
      <c r="A128" s="190" t="s">
        <v>297</v>
      </c>
      <c r="B128" s="191"/>
      <c r="C128" s="191"/>
      <c r="D128" s="191"/>
      <c r="E128" s="191"/>
      <c r="F128" s="203"/>
      <c r="G128" s="203"/>
      <c r="H128" s="203"/>
      <c r="I128" s="203"/>
      <c r="J128" s="203"/>
    </row>
    <row r="129" spans="1:10" s="115" customFormat="1" ht="18.75" customHeight="1" x14ac:dyDescent="0.25">
      <c r="A129" s="190" t="s">
        <v>298</v>
      </c>
      <c r="B129" s="191"/>
      <c r="C129" s="191"/>
      <c r="D129" s="191"/>
      <c r="E129" s="191"/>
      <c r="F129" s="203"/>
      <c r="G129" s="203"/>
      <c r="H129" s="203"/>
      <c r="I129" s="203"/>
      <c r="J129" s="203"/>
    </row>
    <row r="130" spans="1:10" s="115" customFormat="1" ht="18.75" customHeight="1" x14ac:dyDescent="0.25">
      <c r="A130" s="190" t="s">
        <v>299</v>
      </c>
      <c r="B130" s="191"/>
      <c r="C130" s="191"/>
      <c r="D130" s="191"/>
      <c r="E130" s="191"/>
      <c r="F130" s="203"/>
      <c r="G130" s="203"/>
      <c r="H130" s="203"/>
      <c r="I130" s="203"/>
      <c r="J130" s="203"/>
    </row>
    <row r="131" spans="1:10" s="115" customFormat="1" ht="18.75" customHeight="1" x14ac:dyDescent="0.25">
      <c r="A131" s="194" t="s">
        <v>301</v>
      </c>
      <c r="B131" s="194"/>
      <c r="C131" s="194"/>
      <c r="D131" s="194"/>
      <c r="E131" s="194"/>
      <c r="F131" s="203"/>
      <c r="G131" s="203"/>
      <c r="H131" s="203"/>
      <c r="I131" s="203"/>
      <c r="J131" s="203"/>
    </row>
    <row r="132" spans="1:10" s="115" customFormat="1" ht="18.75" customHeight="1" x14ac:dyDescent="0.25">
      <c r="A132" s="194" t="s">
        <v>353</v>
      </c>
      <c r="B132" s="191"/>
      <c r="C132" s="191"/>
      <c r="D132" s="191"/>
      <c r="E132" s="191"/>
      <c r="F132" s="203"/>
      <c r="G132" s="203"/>
      <c r="H132" s="203"/>
      <c r="I132" s="203"/>
      <c r="J132" s="203"/>
    </row>
    <row r="133" spans="1:10" s="115" customFormat="1" ht="18.75" customHeight="1" x14ac:dyDescent="0.25">
      <c r="A133" s="194" t="s">
        <v>482</v>
      </c>
      <c r="B133" s="194"/>
      <c r="C133" s="194"/>
      <c r="D133" s="194"/>
      <c r="E133" s="194"/>
      <c r="F133" s="203"/>
      <c r="G133" s="203"/>
      <c r="H133" s="203"/>
      <c r="I133" s="203"/>
      <c r="J133" s="203"/>
    </row>
    <row r="134" spans="1:10" s="115" customFormat="1" ht="24" customHeight="1" x14ac:dyDescent="0.25">
      <c r="A134" s="194" t="s">
        <v>302</v>
      </c>
      <c r="B134" s="191"/>
      <c r="C134" s="191"/>
      <c r="D134" s="191"/>
      <c r="E134" s="191"/>
      <c r="F134" s="203"/>
      <c r="G134" s="203"/>
      <c r="H134" s="203"/>
      <c r="I134" s="203"/>
      <c r="J134" s="203"/>
    </row>
    <row r="135" spans="1:10" s="115" customFormat="1" ht="18.75" customHeight="1" x14ac:dyDescent="0.25">
      <c r="A135" s="194" t="s">
        <v>300</v>
      </c>
      <c r="B135" s="194"/>
      <c r="C135" s="194"/>
      <c r="D135" s="194"/>
      <c r="E135" s="194"/>
      <c r="F135" s="203"/>
      <c r="G135" s="203"/>
      <c r="H135" s="203"/>
      <c r="I135" s="203"/>
      <c r="J135" s="203"/>
    </row>
    <row r="136" spans="1:10" s="115" customFormat="1" ht="18.75" customHeight="1" x14ac:dyDescent="0.25">
      <c r="A136" s="194" t="s">
        <v>483</v>
      </c>
      <c r="B136" s="194"/>
      <c r="C136" s="194"/>
      <c r="D136" s="194"/>
      <c r="E136" s="194"/>
      <c r="F136" s="203"/>
      <c r="G136" s="203"/>
      <c r="H136" s="203"/>
      <c r="I136" s="203"/>
      <c r="J136" s="203"/>
    </row>
    <row r="137" spans="1:10" s="115" customFormat="1" ht="18.75" customHeight="1" x14ac:dyDescent="0.25">
      <c r="A137" s="194" t="s">
        <v>484</v>
      </c>
      <c r="B137" s="194"/>
      <c r="C137" s="194"/>
      <c r="D137" s="194"/>
      <c r="E137" s="194"/>
      <c r="F137" s="203"/>
      <c r="G137" s="203"/>
      <c r="H137" s="203"/>
      <c r="I137" s="203"/>
      <c r="J137" s="203"/>
    </row>
    <row r="138" spans="1:10" s="115" customFormat="1" ht="18.75" customHeight="1" x14ac:dyDescent="0.25">
      <c r="A138" s="194" t="s">
        <v>485</v>
      </c>
      <c r="B138" s="194"/>
      <c r="C138" s="194"/>
      <c r="D138" s="194"/>
      <c r="E138" s="194"/>
      <c r="F138" s="203"/>
      <c r="G138" s="203"/>
      <c r="H138" s="203"/>
      <c r="I138" s="203"/>
      <c r="J138" s="203"/>
    </row>
    <row r="139" spans="1:10" s="115" customFormat="1" ht="18.75" customHeight="1" x14ac:dyDescent="0.25">
      <c r="A139" s="190" t="s">
        <v>486</v>
      </c>
      <c r="B139" s="190"/>
      <c r="C139" s="190"/>
      <c r="D139" s="190"/>
      <c r="E139" s="190"/>
      <c r="F139" s="203"/>
      <c r="G139" s="203"/>
      <c r="H139" s="203"/>
      <c r="I139" s="203"/>
      <c r="J139" s="203"/>
    </row>
    <row r="140" spans="1:10" s="115" customFormat="1" ht="18.75" customHeight="1" x14ac:dyDescent="0.25">
      <c r="A140" s="190" t="s">
        <v>487</v>
      </c>
      <c r="B140" s="190"/>
      <c r="C140" s="190"/>
      <c r="D140" s="190"/>
      <c r="E140" s="190"/>
      <c r="F140" s="203"/>
      <c r="G140" s="203"/>
      <c r="H140" s="203"/>
      <c r="I140" s="203"/>
      <c r="J140" s="203"/>
    </row>
    <row r="141" spans="1:10" s="115" customFormat="1" ht="18.75" customHeight="1" x14ac:dyDescent="0.25">
      <c r="A141" s="190" t="s">
        <v>303</v>
      </c>
      <c r="B141" s="190"/>
      <c r="C141" s="190"/>
      <c r="D141" s="190"/>
      <c r="E141" s="190"/>
      <c r="F141" s="203"/>
      <c r="G141" s="203"/>
      <c r="H141" s="203"/>
      <c r="I141" s="203"/>
      <c r="J141" s="203"/>
    </row>
    <row r="142" spans="1:10" s="115" customFormat="1" ht="18.75" customHeight="1" x14ac:dyDescent="0.25">
      <c r="A142" s="190" t="s">
        <v>304</v>
      </c>
      <c r="B142" s="190"/>
      <c r="C142" s="190"/>
      <c r="D142" s="190"/>
      <c r="E142" s="190"/>
      <c r="F142" s="203"/>
      <c r="G142" s="203"/>
      <c r="H142" s="203"/>
      <c r="I142" s="203"/>
      <c r="J142" s="203"/>
    </row>
    <row r="143" spans="1:10" s="115" customFormat="1" ht="18.75" customHeight="1" x14ac:dyDescent="0.25">
      <c r="A143" s="194" t="s">
        <v>305</v>
      </c>
      <c r="B143" s="194"/>
      <c r="C143" s="194"/>
      <c r="D143" s="194"/>
      <c r="E143" s="194"/>
      <c r="F143" s="203"/>
      <c r="G143" s="203"/>
      <c r="H143" s="203"/>
      <c r="I143" s="203"/>
      <c r="J143" s="203"/>
    </row>
    <row r="144" spans="1:10" s="115" customFormat="1" ht="18.75" customHeight="1" x14ac:dyDescent="0.25">
      <c r="A144" s="190" t="s">
        <v>488</v>
      </c>
      <c r="B144" s="190"/>
      <c r="C144" s="190"/>
      <c r="D144" s="190"/>
      <c r="E144" s="190"/>
      <c r="F144" s="203"/>
      <c r="G144" s="203"/>
      <c r="H144" s="203"/>
      <c r="I144" s="203"/>
      <c r="J144" s="203"/>
    </row>
    <row r="145" spans="1:10" s="115" customFormat="1" ht="18.75" customHeight="1" x14ac:dyDescent="0.25">
      <c r="A145" s="190" t="s">
        <v>489</v>
      </c>
      <c r="B145" s="191"/>
      <c r="C145" s="191"/>
      <c r="D145" s="191"/>
      <c r="E145" s="191"/>
      <c r="F145" s="203"/>
      <c r="G145" s="203"/>
      <c r="H145" s="203"/>
      <c r="I145" s="203"/>
      <c r="J145" s="203"/>
    </row>
    <row r="146" spans="1:10" s="115" customFormat="1" ht="18.75" customHeight="1" x14ac:dyDescent="0.25">
      <c r="A146" s="190" t="s">
        <v>306</v>
      </c>
      <c r="B146" s="191"/>
      <c r="C146" s="191"/>
      <c r="D146" s="191"/>
      <c r="E146" s="191"/>
      <c r="F146" s="203"/>
      <c r="G146" s="203"/>
      <c r="H146" s="203"/>
      <c r="I146" s="203"/>
      <c r="J146" s="203"/>
    </row>
    <row r="147" spans="1:10" s="115" customFormat="1" ht="18.75" customHeight="1" x14ac:dyDescent="0.25">
      <c r="A147" s="194" t="s">
        <v>307</v>
      </c>
      <c r="B147" s="194"/>
      <c r="C147" s="194"/>
      <c r="D147" s="194"/>
      <c r="E147" s="194"/>
      <c r="F147" s="203"/>
      <c r="G147" s="203"/>
      <c r="H147" s="203"/>
      <c r="I147" s="203"/>
      <c r="J147" s="203"/>
    </row>
    <row r="148" spans="1:10" s="115" customFormat="1" ht="18.75" customHeight="1" x14ac:dyDescent="0.25">
      <c r="A148" s="193" t="s">
        <v>314</v>
      </c>
      <c r="B148" s="191"/>
      <c r="C148" s="191"/>
      <c r="D148" s="191"/>
      <c r="E148" s="191"/>
      <c r="F148" s="203"/>
      <c r="G148" s="203"/>
      <c r="H148" s="203"/>
      <c r="I148" s="203"/>
      <c r="J148" s="203"/>
    </row>
    <row r="149" spans="1:10" s="115" customFormat="1" ht="18.75" customHeight="1" x14ac:dyDescent="0.25">
      <c r="A149" s="190" t="s">
        <v>308</v>
      </c>
      <c r="B149" s="191"/>
      <c r="C149" s="191"/>
      <c r="D149" s="191"/>
      <c r="E149" s="191"/>
      <c r="F149" s="203"/>
      <c r="G149" s="203"/>
      <c r="H149" s="203"/>
      <c r="I149" s="203"/>
      <c r="J149" s="203"/>
    </row>
    <row r="150" spans="1:10" s="115" customFormat="1" ht="18.75" customHeight="1" x14ac:dyDescent="0.25">
      <c r="A150" s="193" t="s">
        <v>309</v>
      </c>
      <c r="B150" s="191"/>
      <c r="C150" s="191"/>
      <c r="D150" s="191"/>
      <c r="E150" s="191"/>
      <c r="F150" s="203"/>
      <c r="G150" s="203"/>
      <c r="H150" s="203"/>
      <c r="I150" s="203"/>
      <c r="J150" s="203"/>
    </row>
    <row r="151" spans="1:10" s="115" customFormat="1" ht="18.75" customHeight="1" x14ac:dyDescent="0.25">
      <c r="A151" s="193" t="s">
        <v>310</v>
      </c>
      <c r="B151" s="191"/>
      <c r="C151" s="191"/>
      <c r="D151" s="191"/>
      <c r="E151" s="191"/>
      <c r="F151" s="203"/>
      <c r="G151" s="203"/>
      <c r="H151" s="203"/>
      <c r="I151" s="203"/>
      <c r="J151" s="203"/>
    </row>
    <row r="152" spans="1:10" s="115" customFormat="1" ht="18.75" customHeight="1" x14ac:dyDescent="0.25">
      <c r="A152" s="193" t="s">
        <v>311</v>
      </c>
      <c r="B152" s="191"/>
      <c r="C152" s="191"/>
      <c r="D152" s="191"/>
      <c r="E152" s="191"/>
      <c r="F152" s="203"/>
      <c r="G152" s="203"/>
      <c r="H152" s="203"/>
      <c r="I152" s="203"/>
      <c r="J152" s="203"/>
    </row>
    <row r="153" spans="1:10" s="115" customFormat="1" ht="18.75" customHeight="1" x14ac:dyDescent="0.25">
      <c r="A153" s="193" t="s">
        <v>312</v>
      </c>
      <c r="B153" s="191"/>
      <c r="C153" s="191"/>
      <c r="D153" s="191"/>
      <c r="E153" s="191"/>
      <c r="F153" s="203"/>
      <c r="G153" s="203"/>
      <c r="H153" s="203"/>
      <c r="I153" s="203"/>
      <c r="J153" s="203"/>
    </row>
    <row r="154" spans="1:10" s="115" customFormat="1" ht="18.75" customHeight="1" x14ac:dyDescent="0.25">
      <c r="A154" s="193" t="s">
        <v>313</v>
      </c>
      <c r="B154" s="191"/>
      <c r="C154" s="191"/>
      <c r="D154" s="191"/>
      <c r="E154" s="191"/>
      <c r="F154" s="203"/>
      <c r="G154" s="203"/>
      <c r="H154" s="203"/>
      <c r="I154" s="203"/>
      <c r="J154" s="203"/>
    </row>
    <row r="155" spans="1:10" s="115" customFormat="1" ht="18.75" customHeight="1" x14ac:dyDescent="0.25">
      <c r="A155" s="193" t="s">
        <v>315</v>
      </c>
      <c r="B155" s="191"/>
      <c r="C155" s="191"/>
      <c r="D155" s="191"/>
      <c r="E155" s="191"/>
      <c r="F155" s="203"/>
      <c r="G155" s="203"/>
      <c r="H155" s="203"/>
      <c r="I155" s="203"/>
      <c r="J155" s="203"/>
    </row>
    <row r="156" spans="1:10" s="115" customFormat="1" ht="18.75" customHeight="1" x14ac:dyDescent="0.25">
      <c r="A156" s="190" t="s">
        <v>316</v>
      </c>
      <c r="B156" s="191"/>
      <c r="C156" s="191"/>
      <c r="D156" s="191"/>
      <c r="E156" s="191"/>
      <c r="F156" s="203"/>
      <c r="G156" s="203"/>
      <c r="H156" s="203"/>
      <c r="I156" s="203"/>
      <c r="J156" s="203"/>
    </row>
    <row r="157" spans="1:10" s="115" customFormat="1" ht="18.75" customHeight="1" x14ac:dyDescent="0.25">
      <c r="A157" s="190" t="s">
        <v>317</v>
      </c>
      <c r="B157" s="191"/>
      <c r="C157" s="191"/>
      <c r="D157" s="191"/>
      <c r="E157" s="191"/>
      <c r="F157" s="203"/>
      <c r="G157" s="203"/>
      <c r="H157" s="203"/>
      <c r="I157" s="203"/>
      <c r="J157" s="203"/>
    </row>
    <row r="158" spans="1:10" s="115" customFormat="1" ht="18.75" customHeight="1" x14ac:dyDescent="0.25">
      <c r="A158" s="190" t="s">
        <v>318</v>
      </c>
      <c r="B158" s="191"/>
      <c r="C158" s="191"/>
      <c r="D158" s="191"/>
      <c r="E158" s="191"/>
      <c r="F158" s="203"/>
      <c r="G158" s="203"/>
      <c r="H158" s="203"/>
      <c r="I158" s="203"/>
      <c r="J158" s="203"/>
    </row>
    <row r="159" spans="1:10" s="115" customFormat="1" ht="18.75" customHeight="1" x14ac:dyDescent="0.25">
      <c r="A159" s="190" t="s">
        <v>319</v>
      </c>
      <c r="B159" s="191"/>
      <c r="C159" s="191"/>
      <c r="D159" s="191"/>
      <c r="E159" s="191"/>
      <c r="F159" s="203"/>
      <c r="G159" s="203"/>
      <c r="H159" s="203"/>
      <c r="I159" s="203"/>
      <c r="J159" s="203"/>
    </row>
    <row r="160" spans="1:10" s="115" customFormat="1" ht="18.75" customHeight="1" x14ac:dyDescent="0.25">
      <c r="A160" s="193" t="s">
        <v>311</v>
      </c>
      <c r="B160" s="191"/>
      <c r="C160" s="191"/>
      <c r="D160" s="191"/>
      <c r="E160" s="191"/>
      <c r="F160" s="203"/>
      <c r="G160" s="203"/>
      <c r="H160" s="203"/>
      <c r="I160" s="203"/>
      <c r="J160" s="203"/>
    </row>
    <row r="161" spans="1:10" s="115" customFormat="1" ht="18.75" customHeight="1" x14ac:dyDescent="0.25">
      <c r="A161" s="193" t="s">
        <v>320</v>
      </c>
      <c r="B161" s="191"/>
      <c r="C161" s="191"/>
      <c r="D161" s="191"/>
      <c r="E161" s="191"/>
      <c r="F161" s="203"/>
      <c r="G161" s="203"/>
      <c r="H161" s="203"/>
      <c r="I161" s="203"/>
      <c r="J161" s="203"/>
    </row>
    <row r="162" spans="1:10" s="115" customFormat="1" ht="18.75" customHeight="1" x14ac:dyDescent="0.25">
      <c r="A162" s="193" t="s">
        <v>321</v>
      </c>
      <c r="B162" s="191"/>
      <c r="C162" s="191"/>
      <c r="D162" s="191"/>
      <c r="E162" s="191"/>
      <c r="F162" s="203"/>
      <c r="G162" s="203"/>
      <c r="H162" s="203"/>
      <c r="I162" s="203"/>
      <c r="J162" s="203"/>
    </row>
    <row r="163" spans="1:10" s="115" customFormat="1" ht="18.75" customHeight="1" x14ac:dyDescent="0.25">
      <c r="A163" s="193" t="s">
        <v>322</v>
      </c>
      <c r="B163" s="191"/>
      <c r="C163" s="191"/>
      <c r="D163" s="191"/>
      <c r="E163" s="191"/>
      <c r="F163" s="203"/>
      <c r="G163" s="203"/>
      <c r="H163" s="203"/>
      <c r="I163" s="203"/>
      <c r="J163" s="203"/>
    </row>
    <row r="164" spans="1:10" s="115" customFormat="1" ht="18.75" customHeight="1" x14ac:dyDescent="0.25">
      <c r="A164" s="190" t="s">
        <v>323</v>
      </c>
      <c r="B164" s="191"/>
      <c r="C164" s="191"/>
      <c r="D164" s="191"/>
      <c r="E164" s="191"/>
      <c r="F164" s="203"/>
      <c r="G164" s="203"/>
      <c r="H164" s="203"/>
      <c r="I164" s="203"/>
      <c r="J164" s="203"/>
    </row>
    <row r="165" spans="1:10" s="115" customFormat="1" ht="18.75" customHeight="1" x14ac:dyDescent="0.25">
      <c r="A165" s="193" t="s">
        <v>324</v>
      </c>
      <c r="B165" s="191"/>
      <c r="C165" s="191"/>
      <c r="D165" s="191"/>
      <c r="E165" s="191"/>
      <c r="F165" s="203"/>
      <c r="G165" s="203"/>
      <c r="H165" s="203"/>
      <c r="I165" s="203"/>
      <c r="J165" s="203"/>
    </row>
    <row r="166" spans="1:10" s="115" customFormat="1" ht="18.75" customHeight="1" x14ac:dyDescent="0.25">
      <c r="A166" s="190" t="s">
        <v>490</v>
      </c>
      <c r="B166" s="191"/>
      <c r="C166" s="191"/>
      <c r="D166" s="191"/>
      <c r="E166" s="191"/>
      <c r="F166" s="203"/>
      <c r="G166" s="203"/>
      <c r="H166" s="203"/>
      <c r="I166" s="203"/>
      <c r="J166" s="203"/>
    </row>
    <row r="167" spans="1:10" s="115" customFormat="1" ht="18.75" customHeight="1" x14ac:dyDescent="0.25">
      <c r="A167" s="190" t="s">
        <v>491</v>
      </c>
      <c r="B167" s="191"/>
      <c r="C167" s="191"/>
      <c r="D167" s="191"/>
      <c r="E167" s="191"/>
      <c r="F167" s="203"/>
      <c r="G167" s="203"/>
      <c r="H167" s="203"/>
      <c r="I167" s="203"/>
      <c r="J167" s="203"/>
    </row>
    <row r="168" spans="1:10" s="115" customFormat="1" ht="18.75" customHeight="1" x14ac:dyDescent="0.25">
      <c r="A168" s="193" t="s">
        <v>325</v>
      </c>
      <c r="B168" s="191"/>
      <c r="C168" s="191"/>
      <c r="D168" s="191"/>
      <c r="E168" s="191"/>
      <c r="F168" s="203"/>
      <c r="G168" s="203"/>
      <c r="H168" s="203"/>
      <c r="I168" s="203"/>
      <c r="J168" s="203"/>
    </row>
    <row r="169" spans="1:10" s="115" customFormat="1" ht="18.75" customHeight="1" x14ac:dyDescent="0.25">
      <c r="A169" s="193" t="s">
        <v>311</v>
      </c>
      <c r="B169" s="191"/>
      <c r="C169" s="191"/>
      <c r="D169" s="191"/>
      <c r="E169" s="191"/>
      <c r="F169" s="203"/>
      <c r="G169" s="203"/>
      <c r="H169" s="203"/>
      <c r="I169" s="203"/>
      <c r="J169" s="203"/>
    </row>
    <row r="170" spans="1:10" s="115" customFormat="1" ht="18.75" customHeight="1" x14ac:dyDescent="0.25">
      <c r="A170" s="190" t="s">
        <v>326</v>
      </c>
      <c r="B170" s="191"/>
      <c r="C170" s="191"/>
      <c r="D170" s="191"/>
      <c r="E170" s="191"/>
      <c r="F170" s="203"/>
      <c r="G170" s="203"/>
      <c r="H170" s="203"/>
      <c r="I170" s="203"/>
      <c r="J170" s="203"/>
    </row>
    <row r="171" spans="1:10" s="115" customFormat="1" ht="18.75" customHeight="1" x14ac:dyDescent="0.25">
      <c r="A171" s="190" t="s">
        <v>327</v>
      </c>
      <c r="B171" s="191"/>
      <c r="C171" s="191"/>
      <c r="D171" s="191"/>
      <c r="E171" s="191"/>
      <c r="F171" s="203"/>
      <c r="G171" s="203"/>
      <c r="H171" s="203"/>
      <c r="I171" s="203"/>
      <c r="J171" s="203"/>
    </row>
    <row r="172" spans="1:10" s="115" customFormat="1" ht="18.75" customHeight="1" x14ac:dyDescent="0.25">
      <c r="A172" s="194" t="s">
        <v>328</v>
      </c>
      <c r="B172" s="194"/>
      <c r="C172" s="194"/>
      <c r="D172" s="194"/>
      <c r="E172" s="194"/>
      <c r="F172" s="203"/>
      <c r="G172" s="203"/>
      <c r="H172" s="203"/>
      <c r="I172" s="203"/>
      <c r="J172" s="203"/>
    </row>
    <row r="173" spans="1:10" s="115" customFormat="1" ht="18.75" customHeight="1" x14ac:dyDescent="0.25">
      <c r="A173" s="190" t="s">
        <v>329</v>
      </c>
      <c r="B173" s="191"/>
      <c r="C173" s="191"/>
      <c r="D173" s="191"/>
      <c r="E173" s="191"/>
      <c r="F173" s="203"/>
      <c r="G173" s="203"/>
      <c r="H173" s="203"/>
      <c r="I173" s="203"/>
      <c r="J173" s="203"/>
    </row>
    <row r="174" spans="1:10" s="115" customFormat="1" ht="18.75" customHeight="1" x14ac:dyDescent="0.25">
      <c r="A174" s="193" t="s">
        <v>330</v>
      </c>
      <c r="B174" s="191"/>
      <c r="C174" s="191"/>
      <c r="D174" s="191"/>
      <c r="E174" s="191"/>
      <c r="F174" s="203"/>
      <c r="G174" s="203"/>
      <c r="H174" s="203"/>
      <c r="I174" s="203"/>
      <c r="J174" s="203"/>
    </row>
    <row r="175" spans="1:10" s="115" customFormat="1" ht="18.75" customHeight="1" x14ac:dyDescent="0.25">
      <c r="A175" s="193" t="s">
        <v>331</v>
      </c>
      <c r="B175" s="191"/>
      <c r="C175" s="191"/>
      <c r="D175" s="191"/>
      <c r="E175" s="191"/>
      <c r="F175" s="203"/>
      <c r="G175" s="203"/>
      <c r="H175" s="203"/>
      <c r="I175" s="203"/>
      <c r="J175" s="203"/>
    </row>
    <row r="176" spans="1:10" s="115" customFormat="1" ht="18.75" customHeight="1" x14ac:dyDescent="0.25">
      <c r="A176" s="193" t="s">
        <v>332</v>
      </c>
      <c r="B176" s="191"/>
      <c r="C176" s="191"/>
      <c r="D176" s="191"/>
      <c r="E176" s="191"/>
      <c r="F176" s="203"/>
      <c r="G176" s="203"/>
      <c r="H176" s="203"/>
      <c r="I176" s="203"/>
      <c r="J176" s="203"/>
    </row>
    <row r="177" spans="1:10" s="115" customFormat="1" ht="18.75" customHeight="1" x14ac:dyDescent="0.25">
      <c r="A177" s="190" t="s">
        <v>647</v>
      </c>
      <c r="B177" s="191"/>
      <c r="C177" s="191"/>
      <c r="D177" s="191"/>
      <c r="E177" s="191"/>
      <c r="F177" s="203"/>
      <c r="G177" s="203"/>
      <c r="H177" s="203"/>
      <c r="I177" s="203"/>
      <c r="J177" s="203"/>
    </row>
    <row r="178" spans="1:10" s="115" customFormat="1" ht="18.75" customHeight="1" x14ac:dyDescent="0.25">
      <c r="A178" s="196"/>
      <c r="B178" s="203"/>
      <c r="C178" s="203"/>
      <c r="D178" s="203"/>
      <c r="E178" s="203"/>
      <c r="F178" s="203"/>
      <c r="G178" s="203"/>
      <c r="H178" s="203"/>
      <c r="I178" s="203"/>
      <c r="J178" s="203"/>
    </row>
    <row r="179" spans="1:10" s="252" customFormat="1" ht="27.75" customHeight="1" x14ac:dyDescent="0.25">
      <c r="A179" s="257" t="s">
        <v>333</v>
      </c>
      <c r="B179" s="257"/>
      <c r="C179" s="257"/>
      <c r="D179" s="257"/>
      <c r="E179" s="257"/>
      <c r="F179" s="253"/>
      <c r="G179" s="253"/>
      <c r="H179" s="253"/>
      <c r="I179" s="253"/>
      <c r="J179" s="253"/>
    </row>
    <row r="180" spans="1:10" s="115" customFormat="1" ht="15.75" x14ac:dyDescent="0.25">
      <c r="A180" s="189"/>
      <c r="B180" s="203"/>
      <c r="C180" s="203"/>
      <c r="D180" s="203"/>
      <c r="E180" s="203"/>
      <c r="F180" s="203"/>
      <c r="G180" s="203"/>
      <c r="H180" s="203"/>
      <c r="I180" s="203"/>
      <c r="J180" s="203"/>
    </row>
    <row r="181" spans="1:10" ht="15.75" x14ac:dyDescent="0.25">
      <c r="A181" s="134"/>
      <c r="B181" s="134"/>
      <c r="C181" s="134"/>
      <c r="D181" s="134"/>
      <c r="E181" s="134"/>
      <c r="F181" s="134"/>
      <c r="G181" s="134"/>
      <c r="H181" s="134"/>
      <c r="I181" s="134"/>
      <c r="J181" s="134"/>
    </row>
    <row r="182" spans="1:10" ht="15.75" x14ac:dyDescent="0.25">
      <c r="A182" s="134"/>
      <c r="B182" s="134"/>
      <c r="C182" s="134"/>
      <c r="D182" s="134"/>
      <c r="E182" s="134"/>
      <c r="F182" s="134"/>
      <c r="G182" s="134"/>
      <c r="H182" s="134"/>
      <c r="I182" s="134"/>
      <c r="J182" s="134"/>
    </row>
    <row r="183" spans="1:10" ht="15.75" x14ac:dyDescent="0.25">
      <c r="A183" s="134"/>
      <c r="B183" s="134"/>
      <c r="C183" s="134"/>
      <c r="D183" s="134"/>
      <c r="E183" s="134"/>
      <c r="F183" s="134"/>
      <c r="G183" s="134"/>
      <c r="H183" s="134"/>
      <c r="I183" s="134"/>
      <c r="J183" s="134"/>
    </row>
    <row r="184" spans="1:10" ht="15.75" x14ac:dyDescent="0.25">
      <c r="A184" s="134"/>
      <c r="B184" s="134"/>
      <c r="C184" s="134"/>
      <c r="D184" s="134"/>
      <c r="E184" s="134"/>
      <c r="F184" s="134"/>
      <c r="G184" s="134"/>
      <c r="H184" s="134"/>
      <c r="I184" s="134"/>
      <c r="J184" s="134"/>
    </row>
    <row r="185" spans="1:10" ht="15.75" x14ac:dyDescent="0.25">
      <c r="A185" s="134"/>
      <c r="B185" s="134"/>
      <c r="C185" s="134"/>
      <c r="D185" s="134"/>
      <c r="E185" s="134"/>
      <c r="F185" s="134"/>
      <c r="G185" s="134"/>
      <c r="H185" s="134"/>
      <c r="I185" s="134"/>
      <c r="J185" s="134"/>
    </row>
    <row r="186" spans="1:10" ht="15.75" x14ac:dyDescent="0.25">
      <c r="A186" s="134"/>
      <c r="B186" s="134"/>
      <c r="C186" s="134"/>
      <c r="D186" s="134"/>
      <c r="E186" s="134"/>
      <c r="F186" s="134"/>
      <c r="G186" s="134"/>
      <c r="H186" s="134"/>
      <c r="I186" s="134"/>
      <c r="J186" s="134"/>
    </row>
    <row r="187" spans="1:10" ht="15.75" x14ac:dyDescent="0.25">
      <c r="A187" s="134"/>
      <c r="B187" s="134"/>
      <c r="C187" s="134"/>
      <c r="D187" s="134"/>
      <c r="E187" s="134"/>
      <c r="F187" s="134"/>
      <c r="G187" s="134"/>
      <c r="H187" s="134"/>
      <c r="I187" s="134"/>
      <c r="J187" s="134"/>
    </row>
    <row r="188" spans="1:10" ht="15.75" x14ac:dyDescent="0.25">
      <c r="A188" s="134"/>
      <c r="B188" s="134"/>
      <c r="C188" s="134"/>
      <c r="D188" s="134"/>
      <c r="E188" s="134"/>
      <c r="F188" s="134"/>
      <c r="G188" s="134"/>
      <c r="H188" s="134"/>
      <c r="I188" s="134"/>
      <c r="J188" s="134"/>
    </row>
    <row r="189" spans="1:10" ht="15.75" x14ac:dyDescent="0.25">
      <c r="A189" s="134"/>
      <c r="B189" s="134"/>
      <c r="C189" s="134"/>
      <c r="D189" s="134"/>
      <c r="E189" s="134"/>
      <c r="F189" s="134"/>
      <c r="G189" s="134"/>
      <c r="H189" s="134"/>
      <c r="I189" s="134"/>
      <c r="J189" s="134"/>
    </row>
    <row r="190" spans="1:10" ht="15.75" x14ac:dyDescent="0.25">
      <c r="A190" s="134"/>
      <c r="B190" s="134"/>
      <c r="C190" s="134"/>
      <c r="D190" s="134"/>
      <c r="E190" s="134"/>
      <c r="F190" s="134"/>
      <c r="G190" s="134"/>
      <c r="H190" s="134"/>
      <c r="I190" s="134"/>
      <c r="J190" s="134"/>
    </row>
    <row r="191" spans="1:10" ht="15.75" x14ac:dyDescent="0.25">
      <c r="A191" s="134"/>
      <c r="B191" s="134"/>
      <c r="C191" s="134"/>
      <c r="D191" s="134"/>
      <c r="E191" s="134"/>
      <c r="F191" s="134"/>
      <c r="G191" s="134"/>
      <c r="H191" s="134"/>
      <c r="I191" s="134"/>
      <c r="J191" s="134"/>
    </row>
    <row r="192" spans="1:10" ht="15.75" x14ac:dyDescent="0.25">
      <c r="A192" s="134"/>
      <c r="B192" s="134"/>
      <c r="C192" s="134"/>
      <c r="D192" s="134"/>
      <c r="E192" s="134"/>
      <c r="F192" s="134"/>
      <c r="G192" s="134"/>
      <c r="H192" s="134"/>
      <c r="I192" s="134"/>
      <c r="J192" s="134"/>
    </row>
  </sheetData>
  <mergeCells count="6">
    <mergeCell ref="A54:E54"/>
    <mergeCell ref="C1:D1"/>
    <mergeCell ref="A55:E55"/>
    <mergeCell ref="A56:E56"/>
    <mergeCell ref="A5:D5"/>
    <mergeCell ref="A6:D6"/>
  </mergeCells>
  <pageMargins left="0.62" right="0.24" top="0.37" bottom="0.16" header="0.16" footer="0.16"/>
  <pageSetup paperSize="9" scale="95" orientation="portrait" r:id="rId1"/>
  <headerFooter>
    <oddFooter>&amp;CPage 04 - TMBCTC Q3/2015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22"/>
  <sheetViews>
    <sheetView topLeftCell="A14" zoomScale="110" zoomScaleNormal="110" workbookViewId="0">
      <selection activeCell="J24" sqref="J24"/>
    </sheetView>
  </sheetViews>
  <sheetFormatPr defaultRowHeight="12.75" x14ac:dyDescent="0.2"/>
  <cols>
    <col min="1" max="1" width="46.140625" style="397" customWidth="1"/>
    <col min="2" max="2" width="16.140625" style="397" customWidth="1"/>
    <col min="3" max="3" width="16.7109375" style="397" customWidth="1"/>
    <col min="4" max="4" width="16.140625" style="397" customWidth="1"/>
    <col min="5" max="5" width="16.7109375" style="397" customWidth="1"/>
    <col min="6" max="6" width="17.28515625" style="397" hidden="1" customWidth="1"/>
    <col min="7" max="8" width="17.140625" style="397" hidden="1" customWidth="1"/>
    <col min="9" max="9" width="11.42578125" style="397" customWidth="1"/>
    <col min="10" max="16384" width="9.140625" style="397"/>
  </cols>
  <sheetData>
    <row r="1" spans="1:9" s="317" customFormat="1" ht="27" customHeight="1" x14ac:dyDescent="0.25">
      <c r="A1" s="314" t="s">
        <v>333</v>
      </c>
      <c r="B1" s="314"/>
      <c r="C1" s="314"/>
      <c r="D1" s="314"/>
      <c r="E1" s="315" t="s">
        <v>334</v>
      </c>
      <c r="F1" s="316"/>
      <c r="G1" s="316"/>
      <c r="H1" s="316"/>
      <c r="I1" s="316"/>
    </row>
    <row r="2" spans="1:9" s="317" customFormat="1" ht="6.75" customHeight="1" x14ac:dyDescent="0.25">
      <c r="A2" s="318"/>
      <c r="B2" s="316"/>
      <c r="C2" s="315"/>
      <c r="D2" s="315"/>
      <c r="F2" s="315"/>
      <c r="G2" s="316"/>
      <c r="H2" s="316"/>
      <c r="I2" s="316"/>
    </row>
    <row r="3" spans="1:9" s="323" customFormat="1" ht="20.25" customHeight="1" x14ac:dyDescent="0.25">
      <c r="A3" s="319" t="s">
        <v>6</v>
      </c>
      <c r="B3" s="699" t="s">
        <v>356</v>
      </c>
      <c r="C3" s="699"/>
      <c r="D3" s="699" t="s">
        <v>139</v>
      </c>
      <c r="E3" s="699"/>
      <c r="F3" s="320"/>
      <c r="G3" s="321"/>
      <c r="H3" s="322"/>
      <c r="I3" s="579"/>
    </row>
    <row r="4" spans="1:9" s="317" customFormat="1" ht="20.25" customHeight="1" x14ac:dyDescent="0.25">
      <c r="A4" s="324" t="s">
        <v>140</v>
      </c>
      <c r="B4" s="719">
        <v>155272834</v>
      </c>
      <c r="C4" s="719"/>
      <c r="D4" s="719">
        <f>71867357</f>
        <v>71867357</v>
      </c>
      <c r="E4" s="719"/>
      <c r="F4" s="325"/>
      <c r="G4" s="326"/>
      <c r="H4" s="327"/>
      <c r="I4" s="717"/>
    </row>
    <row r="5" spans="1:9" s="317" customFormat="1" ht="20.25" customHeight="1" x14ac:dyDescent="0.25">
      <c r="A5" s="328" t="s">
        <v>141</v>
      </c>
      <c r="B5" s="720">
        <f>7652787839</f>
        <v>7652787839</v>
      </c>
      <c r="C5" s="720"/>
      <c r="D5" s="720">
        <v>47219315936</v>
      </c>
      <c r="E5" s="720"/>
      <c r="F5" s="325"/>
      <c r="G5" s="326"/>
      <c r="H5" s="327"/>
      <c r="I5" s="717"/>
    </row>
    <row r="6" spans="1:9" s="317" customFormat="1" ht="20.25" customHeight="1" x14ac:dyDescent="0.25">
      <c r="A6" s="328" t="s">
        <v>142</v>
      </c>
      <c r="B6" s="720">
        <v>0</v>
      </c>
      <c r="C6" s="720"/>
      <c r="D6" s="720">
        <v>0</v>
      </c>
      <c r="E6" s="720"/>
      <c r="F6" s="325"/>
      <c r="G6" s="326"/>
      <c r="H6" s="327"/>
      <c r="I6" s="717"/>
    </row>
    <row r="7" spans="1:9" s="317" customFormat="1" ht="33" customHeight="1" x14ac:dyDescent="0.25">
      <c r="A7" s="329" t="s">
        <v>510</v>
      </c>
      <c r="B7" s="721">
        <v>600000000</v>
      </c>
      <c r="C7" s="721"/>
      <c r="D7" s="721">
        <v>6600000000</v>
      </c>
      <c r="E7" s="721"/>
      <c r="F7" s="325"/>
      <c r="G7" s="326"/>
      <c r="H7" s="327"/>
      <c r="I7" s="717"/>
    </row>
    <row r="8" spans="1:9" s="317" customFormat="1" ht="20.25" customHeight="1" x14ac:dyDescent="0.25">
      <c r="A8" s="330" t="s">
        <v>148</v>
      </c>
      <c r="B8" s="718">
        <f>SUM(B4:C7)</f>
        <v>8408060673</v>
      </c>
      <c r="C8" s="718"/>
      <c r="D8" s="718">
        <f>SUM(D4:E7)</f>
        <v>53891183293</v>
      </c>
      <c r="E8" s="718"/>
      <c r="F8" s="331"/>
      <c r="G8" s="332"/>
      <c r="H8" s="333"/>
      <c r="I8" s="717"/>
    </row>
    <row r="9" spans="1:9" s="317" customFormat="1" ht="12" customHeight="1" x14ac:dyDescent="0.25">
      <c r="A9" s="326"/>
      <c r="B9" s="331"/>
      <c r="C9" s="331"/>
      <c r="D9" s="331"/>
      <c r="E9" s="331"/>
      <c r="F9" s="331"/>
      <c r="G9" s="332"/>
      <c r="H9" s="333"/>
      <c r="I9" s="326"/>
    </row>
    <row r="10" spans="1:9" s="317" customFormat="1" ht="24" customHeight="1" x14ac:dyDescent="0.25">
      <c r="A10" s="319" t="s">
        <v>451</v>
      </c>
      <c r="B10" s="699" t="s">
        <v>356</v>
      </c>
      <c r="C10" s="699"/>
      <c r="D10" s="699" t="s">
        <v>139</v>
      </c>
      <c r="E10" s="699"/>
      <c r="F10" s="334"/>
      <c r="G10" s="326"/>
      <c r="H10" s="326"/>
      <c r="I10" s="326"/>
    </row>
    <row r="11" spans="1:9" s="317" customFormat="1" ht="22.5" customHeight="1" x14ac:dyDescent="0.25">
      <c r="A11" s="324" t="s">
        <v>144</v>
      </c>
      <c r="B11" s="722"/>
      <c r="C11" s="723"/>
      <c r="D11" s="722"/>
      <c r="E11" s="723"/>
      <c r="F11" s="335"/>
      <c r="G11" s="326"/>
      <c r="H11" s="326"/>
      <c r="I11" s="326"/>
    </row>
    <row r="12" spans="1:9" s="317" customFormat="1" ht="22.5" customHeight="1" x14ac:dyDescent="0.25">
      <c r="A12" s="500" t="s">
        <v>634</v>
      </c>
      <c r="B12" s="700">
        <v>1196499692</v>
      </c>
      <c r="C12" s="701"/>
      <c r="D12" s="700">
        <v>1015061954</v>
      </c>
      <c r="E12" s="701"/>
      <c r="F12" s="214"/>
      <c r="G12" s="326">
        <v>1506181556</v>
      </c>
      <c r="H12" s="475">
        <v>1015061954</v>
      </c>
      <c r="I12" s="326"/>
    </row>
    <row r="13" spans="1:9" s="317" customFormat="1" ht="22.5" customHeight="1" x14ac:dyDescent="0.25">
      <c r="A13" s="537" t="s">
        <v>633</v>
      </c>
      <c r="B13" s="700">
        <v>1331533000</v>
      </c>
      <c r="C13" s="701"/>
      <c r="D13" s="700">
        <v>1651533000</v>
      </c>
      <c r="E13" s="701"/>
      <c r="F13" s="214"/>
      <c r="G13" s="326">
        <v>1651533000</v>
      </c>
      <c r="H13" s="475">
        <v>1651533000</v>
      </c>
      <c r="I13" s="326"/>
    </row>
    <row r="14" spans="1:9" s="317" customFormat="1" ht="22.5" customHeight="1" x14ac:dyDescent="0.25">
      <c r="A14" s="470" t="s">
        <v>789</v>
      </c>
      <c r="B14" s="700">
        <v>2663135401</v>
      </c>
      <c r="C14" s="701"/>
      <c r="D14" s="700">
        <v>0</v>
      </c>
      <c r="E14" s="701"/>
      <c r="F14" s="214"/>
      <c r="G14" s="532"/>
      <c r="H14" s="532"/>
      <c r="I14" s="532"/>
    </row>
    <row r="15" spans="1:9" s="317" customFormat="1" ht="22.5" customHeight="1" x14ac:dyDescent="0.25">
      <c r="A15" s="537" t="s">
        <v>790</v>
      </c>
      <c r="B15" s="700">
        <v>2784753183</v>
      </c>
      <c r="C15" s="701"/>
      <c r="D15" s="700">
        <v>0</v>
      </c>
      <c r="E15" s="701"/>
      <c r="F15" s="214"/>
      <c r="G15" s="532"/>
      <c r="H15" s="532"/>
      <c r="I15" s="532"/>
    </row>
    <row r="16" spans="1:9" s="317" customFormat="1" ht="22.5" customHeight="1" x14ac:dyDescent="0.25">
      <c r="A16" s="470" t="s">
        <v>788</v>
      </c>
      <c r="B16" s="700">
        <v>4627336900</v>
      </c>
      <c r="C16" s="701"/>
      <c r="D16" s="700">
        <v>0</v>
      </c>
      <c r="E16" s="701"/>
      <c r="F16" s="214"/>
      <c r="G16" s="532"/>
      <c r="H16" s="532"/>
      <c r="I16" s="532"/>
    </row>
    <row r="17" spans="1:9" s="317" customFormat="1" ht="22.5" customHeight="1" x14ac:dyDescent="0.25">
      <c r="A17" s="537" t="s">
        <v>667</v>
      </c>
      <c r="B17" s="700">
        <v>0</v>
      </c>
      <c r="C17" s="701"/>
      <c r="D17" s="700">
        <v>3187122400</v>
      </c>
      <c r="E17" s="701"/>
      <c r="F17" s="214"/>
      <c r="G17" s="326">
        <v>3187122400</v>
      </c>
      <c r="H17" s="475">
        <v>3187122400</v>
      </c>
      <c r="I17" s="326"/>
    </row>
    <row r="18" spans="1:9" s="317" customFormat="1" ht="22.5" customHeight="1" x14ac:dyDescent="0.25">
      <c r="A18" s="471" t="s">
        <v>698</v>
      </c>
      <c r="B18" s="700">
        <v>10118088703</v>
      </c>
      <c r="C18" s="701"/>
      <c r="D18" s="700">
        <v>10118088703</v>
      </c>
      <c r="E18" s="701"/>
      <c r="F18" s="214"/>
      <c r="G18" s="326">
        <v>10118088703</v>
      </c>
      <c r="H18" s="475">
        <v>10118088703</v>
      </c>
      <c r="I18" s="326"/>
    </row>
    <row r="19" spans="1:9" s="317" customFormat="1" ht="22.5" customHeight="1" x14ac:dyDescent="0.25">
      <c r="A19" s="329" t="s">
        <v>450</v>
      </c>
      <c r="B19" s="710">
        <v>24689804914</v>
      </c>
      <c r="C19" s="711"/>
      <c r="D19" s="710">
        <v>33153542090</v>
      </c>
      <c r="E19" s="711"/>
      <c r="F19" s="214"/>
      <c r="G19" s="214">
        <f>G20-B20</f>
        <v>-9040105662</v>
      </c>
      <c r="H19" s="475"/>
      <c r="I19" s="326"/>
    </row>
    <row r="20" spans="1:9" s="317" customFormat="1" ht="22.5" customHeight="1" x14ac:dyDescent="0.25">
      <c r="A20" s="330" t="s">
        <v>148</v>
      </c>
      <c r="B20" s="706">
        <f>SUM(B12:C19)</f>
        <v>47411151793</v>
      </c>
      <c r="C20" s="707"/>
      <c r="D20" s="706">
        <f>SUM(D12:E19)</f>
        <v>49125348147</v>
      </c>
      <c r="E20" s="707"/>
      <c r="F20" s="214"/>
      <c r="G20" s="469">
        <v>38371046131</v>
      </c>
      <c r="H20" s="326">
        <v>49125348147</v>
      </c>
      <c r="I20" s="326"/>
    </row>
    <row r="21" spans="1:9" s="317" customFormat="1" ht="16.5" customHeight="1" x14ac:dyDescent="0.25">
      <c r="A21" s="333"/>
      <c r="B21" s="338"/>
      <c r="C21" s="338"/>
      <c r="D21" s="338"/>
      <c r="E21" s="338"/>
      <c r="F21" s="338"/>
      <c r="G21" s="326"/>
      <c r="H21" s="335">
        <f>H20-D20</f>
        <v>0</v>
      </c>
      <c r="I21" s="326"/>
    </row>
    <row r="22" spans="1:9" s="317" customFormat="1" ht="21.75" customHeight="1" x14ac:dyDescent="0.25">
      <c r="A22" s="319" t="s">
        <v>452</v>
      </c>
      <c r="B22" s="699" t="s">
        <v>356</v>
      </c>
      <c r="C22" s="699"/>
      <c r="D22" s="699" t="s">
        <v>139</v>
      </c>
      <c r="E22" s="699"/>
      <c r="F22" s="334"/>
      <c r="G22" s="326"/>
      <c r="H22" s="326"/>
      <c r="I22" s="326"/>
    </row>
    <row r="23" spans="1:9" s="317" customFormat="1" ht="22.5" customHeight="1" x14ac:dyDescent="0.25">
      <c r="A23" s="324" t="s">
        <v>145</v>
      </c>
      <c r="B23" s="339"/>
      <c r="C23" s="340"/>
      <c r="D23" s="339"/>
      <c r="E23" s="340"/>
      <c r="F23" s="325"/>
      <c r="G23" s="326"/>
      <c r="H23" s="326"/>
      <c r="I23" s="326"/>
    </row>
    <row r="24" spans="1:9" s="317" customFormat="1" ht="22.5" customHeight="1" x14ac:dyDescent="0.25">
      <c r="A24" s="341" t="s">
        <v>423</v>
      </c>
      <c r="B24" s="342"/>
      <c r="C24" s="343">
        <v>153666275</v>
      </c>
      <c r="D24" s="342"/>
      <c r="E24" s="479">
        <v>64186496</v>
      </c>
      <c r="F24" s="325"/>
      <c r="G24" s="326"/>
      <c r="H24" s="326"/>
      <c r="I24" s="326"/>
    </row>
    <row r="25" spans="1:9" s="317" customFormat="1" ht="22.5" customHeight="1" x14ac:dyDescent="0.25">
      <c r="A25" s="341" t="s">
        <v>424</v>
      </c>
      <c r="B25" s="342"/>
      <c r="C25" s="343">
        <v>16019389</v>
      </c>
      <c r="D25" s="342"/>
      <c r="E25" s="479">
        <v>17357999</v>
      </c>
      <c r="F25" s="325"/>
      <c r="G25" s="326"/>
      <c r="H25" s="326"/>
      <c r="I25" s="326"/>
    </row>
    <row r="26" spans="1:9" s="317" customFormat="1" ht="22.5" customHeight="1" x14ac:dyDescent="0.25">
      <c r="A26" s="341" t="s">
        <v>425</v>
      </c>
      <c r="B26" s="342"/>
      <c r="C26" s="343">
        <v>10149258</v>
      </c>
      <c r="D26" s="342"/>
      <c r="E26" s="479">
        <v>11413620</v>
      </c>
      <c r="F26" s="325"/>
      <c r="G26" s="326"/>
      <c r="H26" s="326"/>
      <c r="I26" s="326"/>
    </row>
    <row r="27" spans="1:9" s="317" customFormat="1" ht="22.5" hidden="1" customHeight="1" x14ac:dyDescent="0.25">
      <c r="A27" s="341" t="s">
        <v>421</v>
      </c>
      <c r="B27" s="342"/>
      <c r="C27" s="343">
        <v>0</v>
      </c>
      <c r="D27" s="342"/>
      <c r="E27" s="479">
        <v>0</v>
      </c>
      <c r="F27" s="325"/>
      <c r="G27" s="326"/>
      <c r="H27" s="326"/>
      <c r="I27" s="326"/>
    </row>
    <row r="28" spans="1:9" s="317" customFormat="1" ht="22.5" customHeight="1" x14ac:dyDescent="0.25">
      <c r="A28" s="341" t="s">
        <v>422</v>
      </c>
      <c r="B28" s="342"/>
      <c r="C28" s="343">
        <v>1979017679</v>
      </c>
      <c r="D28" s="342"/>
      <c r="E28" s="479">
        <v>1783300836</v>
      </c>
      <c r="F28" s="325"/>
      <c r="G28" s="326"/>
      <c r="H28" s="326"/>
      <c r="I28" s="326"/>
    </row>
    <row r="29" spans="1:9" s="317" customFormat="1" ht="22.5" customHeight="1" x14ac:dyDescent="0.25">
      <c r="A29" s="328" t="s">
        <v>146</v>
      </c>
      <c r="B29" s="342"/>
      <c r="C29" s="343">
        <v>39865750</v>
      </c>
      <c r="D29" s="342"/>
      <c r="E29" s="479">
        <v>1387243250</v>
      </c>
      <c r="F29" s="325"/>
      <c r="G29" s="326"/>
      <c r="H29" s="326"/>
      <c r="I29" s="326"/>
    </row>
    <row r="30" spans="1:9" s="317" customFormat="1" ht="22.5" customHeight="1" x14ac:dyDescent="0.25">
      <c r="A30" s="344" t="s">
        <v>147</v>
      </c>
      <c r="B30" s="345"/>
      <c r="C30" s="346">
        <v>170079242</v>
      </c>
      <c r="D30" s="345"/>
      <c r="E30" s="480">
        <v>47215000</v>
      </c>
      <c r="F30" s="325"/>
      <c r="G30" s="326"/>
      <c r="H30" s="326"/>
      <c r="I30" s="326"/>
    </row>
    <row r="31" spans="1:9" s="317" customFormat="1" ht="22.5" customHeight="1" x14ac:dyDescent="0.25">
      <c r="A31" s="330" t="s">
        <v>148</v>
      </c>
      <c r="B31" s="336"/>
      <c r="C31" s="337">
        <f>SUM(C24:C30)</f>
        <v>2368797593</v>
      </c>
      <c r="D31" s="336"/>
      <c r="E31" s="337">
        <f>SUM(E24:E30)</f>
        <v>3310717201</v>
      </c>
      <c r="F31" s="338"/>
      <c r="G31" s="332"/>
      <c r="H31" s="332"/>
      <c r="I31" s="332"/>
    </row>
    <row r="32" spans="1:9" s="317" customFormat="1" ht="15" customHeight="1" x14ac:dyDescent="0.25">
      <c r="A32" s="332"/>
      <c r="B32" s="332"/>
      <c r="C32" s="332"/>
      <c r="D32" s="332"/>
      <c r="E32" s="332"/>
      <c r="F32" s="332"/>
      <c r="G32" s="332"/>
      <c r="H32" s="332"/>
      <c r="I32" s="332"/>
    </row>
    <row r="33" spans="1:9" s="317" customFormat="1" ht="18" customHeight="1" x14ac:dyDescent="0.25">
      <c r="A33" s="728" t="s">
        <v>453</v>
      </c>
      <c r="B33" s="699" t="s">
        <v>356</v>
      </c>
      <c r="C33" s="699"/>
      <c r="D33" s="699" t="s">
        <v>139</v>
      </c>
      <c r="E33" s="699"/>
      <c r="F33" s="327"/>
      <c r="G33" s="327"/>
      <c r="H33" s="327"/>
      <c r="I33" s="327"/>
    </row>
    <row r="34" spans="1:9" s="317" customFormat="1" ht="18" customHeight="1" x14ac:dyDescent="0.25">
      <c r="A34" s="729"/>
      <c r="B34" s="347" t="s">
        <v>396</v>
      </c>
      <c r="C34" s="347" t="s">
        <v>492</v>
      </c>
      <c r="D34" s="347" t="s">
        <v>396</v>
      </c>
      <c r="E34" s="347" t="s">
        <v>492</v>
      </c>
      <c r="F34" s="327"/>
      <c r="G34" s="327"/>
      <c r="H34" s="327"/>
      <c r="I34" s="327"/>
    </row>
    <row r="35" spans="1:9" s="317" customFormat="1" ht="21" customHeight="1" x14ac:dyDescent="0.25">
      <c r="A35" s="324" t="s">
        <v>149</v>
      </c>
      <c r="B35" s="476">
        <v>22840895686</v>
      </c>
      <c r="C35" s="348"/>
      <c r="D35" s="348">
        <v>26110860301</v>
      </c>
      <c r="E35" s="348"/>
      <c r="F35" s="327"/>
      <c r="G35" s="327"/>
      <c r="H35" s="327"/>
      <c r="I35" s="327"/>
    </row>
    <row r="36" spans="1:9" s="317" customFormat="1" ht="21" customHeight="1" x14ac:dyDescent="0.25">
      <c r="A36" s="328" t="s">
        <v>150</v>
      </c>
      <c r="B36" s="349">
        <v>1293560997</v>
      </c>
      <c r="C36" s="349"/>
      <c r="D36" s="349">
        <v>1104994987</v>
      </c>
      <c r="E36" s="349"/>
      <c r="F36" s="327"/>
      <c r="G36" s="327"/>
      <c r="H36" s="327"/>
      <c r="I36" s="327"/>
    </row>
    <row r="37" spans="1:9" s="317" customFormat="1" ht="21" customHeight="1" x14ac:dyDescent="0.25">
      <c r="A37" s="328" t="s">
        <v>151</v>
      </c>
      <c r="B37" s="349">
        <v>17152778786</v>
      </c>
      <c r="C37" s="349"/>
      <c r="D37" s="349">
        <v>16484452674</v>
      </c>
      <c r="E37" s="349"/>
      <c r="F37" s="327"/>
      <c r="G37" s="327"/>
      <c r="H37" s="327"/>
      <c r="I37" s="327"/>
    </row>
    <row r="38" spans="1:9" s="317" customFormat="1" ht="21" customHeight="1" x14ac:dyDescent="0.25">
      <c r="A38" s="328" t="s">
        <v>152</v>
      </c>
      <c r="B38" s="349">
        <v>69140715108</v>
      </c>
      <c r="C38" s="492">
        <f>-(510045350-163355016-47624883)</f>
        <v>-299065451</v>
      </c>
      <c r="D38" s="349">
        <v>81418098626</v>
      </c>
      <c r="E38" s="492">
        <f>-(510045350-163355016-47624883)</f>
        <v>-299065451</v>
      </c>
      <c r="F38" s="327"/>
      <c r="G38" s="327"/>
      <c r="H38" s="327"/>
      <c r="I38" s="327"/>
    </row>
    <row r="39" spans="1:9" s="317" customFormat="1" ht="21" customHeight="1" x14ac:dyDescent="0.25">
      <c r="A39" s="328" t="s">
        <v>153</v>
      </c>
      <c r="B39" s="349">
        <v>23738005386</v>
      </c>
      <c r="C39" s="492">
        <f>-279751000</f>
        <v>-279751000</v>
      </c>
      <c r="D39" s="349">
        <v>35142757700</v>
      </c>
      <c r="E39" s="492">
        <f>-279751000</f>
        <v>-279751000</v>
      </c>
      <c r="F39" s="327"/>
      <c r="G39" s="327"/>
      <c r="H39" s="327"/>
      <c r="I39" s="327"/>
    </row>
    <row r="40" spans="1:9" s="317" customFormat="1" ht="21" customHeight="1" x14ac:dyDescent="0.25">
      <c r="A40" s="344" t="s">
        <v>154</v>
      </c>
      <c r="B40" s="350">
        <v>4461957769</v>
      </c>
      <c r="C40" s="570"/>
      <c r="D40" s="350">
        <v>3861923069</v>
      </c>
      <c r="E40" s="350"/>
      <c r="F40" s="327"/>
      <c r="G40" s="327"/>
      <c r="H40" s="327"/>
      <c r="I40" s="327"/>
    </row>
    <row r="41" spans="1:9" s="317" customFormat="1" ht="21" customHeight="1" x14ac:dyDescent="0.25">
      <c r="A41" s="330" t="s">
        <v>148</v>
      </c>
      <c r="B41" s="351">
        <f>SUM(B35:B40)</f>
        <v>138627913732</v>
      </c>
      <c r="C41" s="571">
        <f>SUM(C35:C40)</f>
        <v>-578816451</v>
      </c>
      <c r="D41" s="351">
        <f>SUM(D35:D40)</f>
        <v>164123087357</v>
      </c>
      <c r="E41" s="545">
        <f>SUM(E35:E40)</f>
        <v>-578816451</v>
      </c>
      <c r="F41" s="327"/>
      <c r="G41" s="327"/>
      <c r="H41" s="327"/>
      <c r="I41" s="327"/>
    </row>
    <row r="42" spans="1:9" s="317" customFormat="1" ht="18" customHeight="1" x14ac:dyDescent="0.25">
      <c r="A42" s="333"/>
      <c r="B42" s="538"/>
      <c r="C42" s="538"/>
      <c r="D42" s="331"/>
      <c r="E42" s="331"/>
      <c r="F42" s="327"/>
      <c r="G42" s="327"/>
      <c r="H42" s="327"/>
      <c r="I42" s="327"/>
    </row>
    <row r="43" spans="1:9" s="317" customFormat="1" ht="18.75" customHeight="1" x14ac:dyDescent="0.25">
      <c r="A43" s="730" t="s">
        <v>531</v>
      </c>
      <c r="B43" s="699" t="s">
        <v>356</v>
      </c>
      <c r="C43" s="699"/>
      <c r="D43" s="699" t="s">
        <v>139</v>
      </c>
      <c r="E43" s="699"/>
      <c r="F43" s="327"/>
      <c r="G43" s="327"/>
      <c r="H43" s="327"/>
      <c r="I43" s="327"/>
    </row>
    <row r="44" spans="1:9" s="317" customFormat="1" ht="31.5" x14ac:dyDescent="0.25">
      <c r="A44" s="730"/>
      <c r="B44" s="352" t="s">
        <v>396</v>
      </c>
      <c r="C44" s="353" t="s">
        <v>397</v>
      </c>
      <c r="D44" s="352" t="s">
        <v>396</v>
      </c>
      <c r="E44" s="353" t="s">
        <v>397</v>
      </c>
      <c r="F44" s="327"/>
      <c r="G44" s="327"/>
      <c r="H44" s="327"/>
      <c r="I44" s="327"/>
    </row>
    <row r="45" spans="1:9" s="317" customFormat="1" ht="21.75" customHeight="1" x14ac:dyDescent="0.25">
      <c r="A45" s="354" t="s">
        <v>448</v>
      </c>
      <c r="B45" s="355"/>
      <c r="C45" s="355"/>
      <c r="D45" s="355"/>
      <c r="E45" s="355"/>
      <c r="F45" s="327"/>
      <c r="G45" s="327"/>
      <c r="H45" s="327"/>
      <c r="I45" s="327"/>
    </row>
    <row r="46" spans="1:9" s="317" customFormat="1" ht="25.5" customHeight="1" x14ac:dyDescent="0.25">
      <c r="A46" s="356" t="s">
        <v>666</v>
      </c>
      <c r="B46" s="357">
        <v>83573749</v>
      </c>
      <c r="C46" s="357">
        <v>83573749</v>
      </c>
      <c r="D46" s="357">
        <v>25503249</v>
      </c>
      <c r="E46" s="357">
        <v>25503249</v>
      </c>
      <c r="F46" s="327"/>
      <c r="G46" s="327"/>
      <c r="H46" s="327"/>
      <c r="I46" s="327"/>
    </row>
    <row r="47" spans="1:9" s="317" customFormat="1" ht="25.5" customHeight="1" x14ac:dyDescent="0.25">
      <c r="A47" s="356" t="s">
        <v>419</v>
      </c>
      <c r="B47" s="357">
        <v>129293036</v>
      </c>
      <c r="C47" s="357">
        <v>129293036</v>
      </c>
      <c r="D47" s="357">
        <v>129293036</v>
      </c>
      <c r="E47" s="357">
        <v>129293036</v>
      </c>
      <c r="F47" s="327"/>
      <c r="G47" s="327"/>
      <c r="H47" s="327"/>
      <c r="I47" s="327"/>
    </row>
    <row r="48" spans="1:9" s="317" customFormat="1" ht="25.5" customHeight="1" x14ac:dyDescent="0.25">
      <c r="A48" s="358" t="s">
        <v>493</v>
      </c>
      <c r="B48" s="357">
        <v>61685951</v>
      </c>
      <c r="C48" s="357">
        <v>61685951</v>
      </c>
      <c r="D48" s="357">
        <v>61685951</v>
      </c>
      <c r="E48" s="357">
        <v>61685951</v>
      </c>
      <c r="F48" s="327"/>
      <c r="G48" s="327"/>
      <c r="H48" s="327"/>
      <c r="I48" s="327"/>
    </row>
    <row r="49" spans="1:9" s="317" customFormat="1" ht="25.5" customHeight="1" x14ac:dyDescent="0.25">
      <c r="A49" s="358" t="s">
        <v>420</v>
      </c>
      <c r="B49" s="357">
        <v>117809218</v>
      </c>
      <c r="C49" s="357">
        <v>117809218</v>
      </c>
      <c r="D49" s="357">
        <v>117809218</v>
      </c>
      <c r="E49" s="357">
        <v>117809218</v>
      </c>
      <c r="F49" s="327"/>
      <c r="G49" s="327"/>
      <c r="H49" s="327"/>
      <c r="I49" s="327"/>
    </row>
    <row r="50" spans="1:9" s="317" customFormat="1" ht="25.5" customHeight="1" x14ac:dyDescent="0.25">
      <c r="A50" s="358" t="s">
        <v>791</v>
      </c>
      <c r="B50" s="357">
        <f>88731636</f>
        <v>88731636</v>
      </c>
      <c r="C50" s="357">
        <f>88731636</f>
        <v>88731636</v>
      </c>
      <c r="D50" s="357"/>
      <c r="E50" s="357"/>
      <c r="F50" s="327"/>
      <c r="G50" s="327"/>
      <c r="H50" s="327"/>
      <c r="I50" s="327"/>
    </row>
    <row r="51" spans="1:9" s="317" customFormat="1" ht="25.5" customHeight="1" x14ac:dyDescent="0.25">
      <c r="A51" s="358" t="s">
        <v>699</v>
      </c>
      <c r="B51" s="357">
        <v>182279000</v>
      </c>
      <c r="C51" s="357">
        <v>182279000</v>
      </c>
      <c r="D51" s="357"/>
      <c r="E51" s="357"/>
      <c r="F51" s="327"/>
      <c r="G51" s="327"/>
      <c r="H51" s="327"/>
      <c r="I51" s="327"/>
    </row>
    <row r="52" spans="1:9" s="317" customFormat="1" ht="25.5" customHeight="1" x14ac:dyDescent="0.25">
      <c r="A52" s="499" t="s">
        <v>798</v>
      </c>
      <c r="B52" s="357">
        <f>121898487</f>
        <v>121898487</v>
      </c>
      <c r="C52" s="357">
        <f>121898487</f>
        <v>121898487</v>
      </c>
      <c r="D52" s="357"/>
      <c r="E52" s="357"/>
      <c r="F52" s="327"/>
      <c r="G52" s="327"/>
      <c r="H52" s="327"/>
      <c r="I52" s="327"/>
    </row>
    <row r="53" spans="1:9" s="317" customFormat="1" ht="25.5" customHeight="1" x14ac:dyDescent="0.25">
      <c r="A53" s="358" t="s">
        <v>700</v>
      </c>
      <c r="B53" s="357">
        <v>50126090</v>
      </c>
      <c r="C53" s="357">
        <v>50126090</v>
      </c>
      <c r="D53" s="357"/>
      <c r="E53" s="357"/>
      <c r="F53" s="327"/>
      <c r="G53" s="327"/>
      <c r="H53" s="327"/>
      <c r="I53" s="327"/>
    </row>
    <row r="54" spans="1:9" s="317" customFormat="1" ht="25.5" customHeight="1" x14ac:dyDescent="0.25">
      <c r="A54" s="358" t="s">
        <v>701</v>
      </c>
      <c r="B54" s="357">
        <v>56535130</v>
      </c>
      <c r="C54" s="357">
        <v>56535130</v>
      </c>
      <c r="D54" s="357"/>
      <c r="E54" s="357"/>
      <c r="F54" s="327"/>
      <c r="G54" s="327"/>
      <c r="H54" s="327"/>
      <c r="I54" s="327"/>
    </row>
    <row r="55" spans="1:9" s="317" customFormat="1" ht="25.5" customHeight="1" x14ac:dyDescent="0.25">
      <c r="A55" s="330" t="s">
        <v>148</v>
      </c>
      <c r="B55" s="359">
        <f>SUM(B46:B54)</f>
        <v>891932297</v>
      </c>
      <c r="C55" s="359">
        <f>SUM(C46:C54)</f>
        <v>891932297</v>
      </c>
      <c r="D55" s="359">
        <f>SUM(D46:D54)</f>
        <v>334291454</v>
      </c>
      <c r="E55" s="359">
        <f>SUM(E46:E54)</f>
        <v>334291454</v>
      </c>
      <c r="F55" s="327"/>
      <c r="G55" s="327"/>
      <c r="H55" s="327"/>
      <c r="I55" s="327"/>
    </row>
    <row r="56" spans="1:9" s="317" customFormat="1" ht="19.5" customHeight="1" x14ac:dyDescent="0.25">
      <c r="A56" s="333"/>
      <c r="B56" s="360"/>
      <c r="C56" s="360"/>
      <c r="D56" s="360"/>
      <c r="E56" s="360"/>
      <c r="F56" s="327"/>
      <c r="G56" s="327"/>
      <c r="H56" s="327"/>
      <c r="I56" s="327"/>
    </row>
    <row r="57" spans="1:9" s="317" customFormat="1" ht="24.75" customHeight="1" x14ac:dyDescent="0.25">
      <c r="A57" s="319" t="s">
        <v>454</v>
      </c>
      <c r="B57" s="699" t="s">
        <v>356</v>
      </c>
      <c r="C57" s="699"/>
      <c r="D57" s="699" t="s">
        <v>139</v>
      </c>
      <c r="E57" s="699"/>
      <c r="F57" s="334"/>
      <c r="G57" s="316"/>
      <c r="H57" s="316"/>
      <c r="I57" s="316"/>
    </row>
    <row r="58" spans="1:9" s="317" customFormat="1" ht="24" customHeight="1" x14ac:dyDescent="0.25">
      <c r="A58" s="361" t="s">
        <v>494</v>
      </c>
      <c r="B58" s="362"/>
      <c r="C58" s="363"/>
      <c r="D58" s="362"/>
      <c r="E58" s="363"/>
      <c r="F58" s="364"/>
      <c r="G58" s="316"/>
      <c r="H58" s="316"/>
      <c r="I58" s="316"/>
    </row>
    <row r="59" spans="1:9" s="370" customFormat="1" ht="20.25" customHeight="1" x14ac:dyDescent="0.25">
      <c r="A59" s="365" t="s">
        <v>169</v>
      </c>
      <c r="B59" s="366"/>
      <c r="C59" s="367">
        <v>419393915</v>
      </c>
      <c r="D59" s="366"/>
      <c r="E59" s="367">
        <v>310026616</v>
      </c>
      <c r="F59" s="368"/>
      <c r="G59" s="369"/>
      <c r="H59" s="369"/>
      <c r="I59" s="369"/>
    </row>
    <row r="60" spans="1:9" s="370" customFormat="1" ht="24" customHeight="1" x14ac:dyDescent="0.25">
      <c r="A60" s="330" t="s">
        <v>148</v>
      </c>
      <c r="B60" s="371"/>
      <c r="C60" s="372">
        <f>SUM(C59)</f>
        <v>419393915</v>
      </c>
      <c r="D60" s="371"/>
      <c r="E60" s="372">
        <f>SUM(E59)</f>
        <v>310026616</v>
      </c>
      <c r="F60" s="368"/>
      <c r="G60" s="369"/>
      <c r="H60" s="369"/>
      <c r="I60" s="369"/>
    </row>
    <row r="61" spans="1:9" s="317" customFormat="1" ht="24.75" customHeight="1" x14ac:dyDescent="0.25">
      <c r="A61" s="361" t="s">
        <v>170</v>
      </c>
      <c r="B61" s="362"/>
      <c r="C61" s="363"/>
      <c r="D61" s="362"/>
      <c r="E61" s="363"/>
      <c r="F61" s="364"/>
      <c r="G61" s="316"/>
      <c r="H61" s="316"/>
      <c r="I61" s="316"/>
    </row>
    <row r="62" spans="1:9" s="370" customFormat="1" ht="20.25" customHeight="1" x14ac:dyDescent="0.25">
      <c r="A62" s="373" t="s">
        <v>364</v>
      </c>
      <c r="B62" s="374"/>
      <c r="C62" s="375">
        <v>378385535</v>
      </c>
      <c r="D62" s="374"/>
      <c r="E62" s="375">
        <v>524470798</v>
      </c>
      <c r="F62" s="368"/>
      <c r="G62" s="369"/>
      <c r="H62" s="369"/>
      <c r="I62" s="369"/>
    </row>
    <row r="63" spans="1:9" s="370" customFormat="1" ht="20.25" customHeight="1" x14ac:dyDescent="0.25">
      <c r="A63" s="376" t="s">
        <v>365</v>
      </c>
      <c r="B63" s="366"/>
      <c r="C63" s="367">
        <v>229487188</v>
      </c>
      <c r="D63" s="366"/>
      <c r="E63" s="367">
        <v>374080490</v>
      </c>
      <c r="F63" s="368"/>
      <c r="G63" s="369"/>
      <c r="H63" s="369"/>
      <c r="I63" s="369"/>
    </row>
    <row r="64" spans="1:9" s="379" customFormat="1" ht="24.75" customHeight="1" x14ac:dyDescent="0.25">
      <c r="A64" s="330" t="s">
        <v>148</v>
      </c>
      <c r="B64" s="371"/>
      <c r="C64" s="372">
        <f>SUM(C62:C63)</f>
        <v>607872723</v>
      </c>
      <c r="D64" s="371"/>
      <c r="E64" s="372">
        <f>SUM(E62:E63)</f>
        <v>898551288</v>
      </c>
      <c r="F64" s="377"/>
      <c r="G64" s="378"/>
      <c r="H64" s="378"/>
      <c r="I64" s="378"/>
    </row>
    <row r="65" spans="1:9" s="317" customFormat="1" ht="16.5" customHeight="1" x14ac:dyDescent="0.25">
      <c r="A65" s="380"/>
      <c r="B65" s="316"/>
      <c r="C65" s="316"/>
      <c r="D65" s="316"/>
      <c r="E65" s="316"/>
      <c r="F65" s="316"/>
      <c r="G65" s="316"/>
      <c r="H65" s="316"/>
      <c r="I65" s="316"/>
    </row>
    <row r="66" spans="1:9" s="317" customFormat="1" ht="24" customHeight="1" x14ac:dyDescent="0.25">
      <c r="A66" s="319" t="s">
        <v>459</v>
      </c>
      <c r="B66" s="699" t="s">
        <v>356</v>
      </c>
      <c r="C66" s="699"/>
      <c r="D66" s="699" t="s">
        <v>139</v>
      </c>
      <c r="E66" s="699"/>
      <c r="F66" s="381"/>
      <c r="G66" s="382"/>
      <c r="H66" s="316"/>
      <c r="I66" s="316"/>
    </row>
    <row r="67" spans="1:9" s="317" customFormat="1" ht="24" customHeight="1" x14ac:dyDescent="0.25">
      <c r="A67" s="361" t="s">
        <v>171</v>
      </c>
      <c r="B67" s="362"/>
      <c r="C67" s="363"/>
      <c r="D67" s="362"/>
      <c r="E67" s="363"/>
      <c r="F67" s="364"/>
      <c r="G67" s="364"/>
      <c r="H67" s="316"/>
      <c r="I67" s="316"/>
    </row>
    <row r="68" spans="1:9" s="317" customFormat="1" ht="24" customHeight="1" x14ac:dyDescent="0.25">
      <c r="A68" s="405" t="s">
        <v>656</v>
      </c>
      <c r="B68" s="708">
        <v>58713969321</v>
      </c>
      <c r="C68" s="709"/>
      <c r="D68" s="708">
        <f>59174463176</f>
        <v>59174463176</v>
      </c>
      <c r="E68" s="709"/>
      <c r="F68" s="364"/>
      <c r="G68" s="364"/>
      <c r="H68" s="316"/>
      <c r="I68" s="316"/>
    </row>
    <row r="69" spans="1:9" s="317" customFormat="1" ht="24" customHeight="1" x14ac:dyDescent="0.25">
      <c r="A69" s="341" t="s">
        <v>495</v>
      </c>
      <c r="B69" s="708">
        <v>11294102741</v>
      </c>
      <c r="C69" s="709"/>
      <c r="D69" s="708">
        <f>22825223351</f>
        <v>22825223351</v>
      </c>
      <c r="E69" s="709"/>
      <c r="F69" s="364"/>
      <c r="G69" s="364"/>
      <c r="H69" s="316"/>
      <c r="I69" s="316"/>
    </row>
    <row r="70" spans="1:9" s="317" customFormat="1" ht="24" customHeight="1" x14ac:dyDescent="0.25">
      <c r="A70" s="341" t="s">
        <v>367</v>
      </c>
      <c r="B70" s="708">
        <v>5754073900</v>
      </c>
      <c r="C70" s="709"/>
      <c r="D70" s="708">
        <f>3381026330</f>
        <v>3381026330</v>
      </c>
      <c r="E70" s="709"/>
      <c r="F70" s="364"/>
      <c r="G70" s="364"/>
      <c r="H70" s="316"/>
      <c r="I70" s="316"/>
    </row>
    <row r="71" spans="1:9" s="317" customFormat="1" ht="24" customHeight="1" x14ac:dyDescent="0.25">
      <c r="A71" s="341" t="s">
        <v>707</v>
      </c>
      <c r="B71" s="708">
        <v>0</v>
      </c>
      <c r="C71" s="709"/>
      <c r="D71" s="708">
        <v>10000000000</v>
      </c>
      <c r="E71" s="709"/>
      <c r="F71" s="364"/>
      <c r="G71" s="364"/>
      <c r="H71" s="316"/>
      <c r="I71" s="316"/>
    </row>
    <row r="72" spans="1:9" s="317" customFormat="1" ht="24" customHeight="1" x14ac:dyDescent="0.25">
      <c r="A72" s="341" t="s">
        <v>708</v>
      </c>
      <c r="B72" s="708">
        <v>2344530830</v>
      </c>
      <c r="C72" s="709"/>
      <c r="D72" s="708">
        <v>2796775055</v>
      </c>
      <c r="E72" s="709"/>
      <c r="F72" s="364"/>
      <c r="G72" s="364"/>
      <c r="H72" s="316"/>
      <c r="I72" s="316"/>
    </row>
    <row r="73" spans="1:9" s="317" customFormat="1" ht="24" customHeight="1" x14ac:dyDescent="0.25">
      <c r="A73" s="405" t="s">
        <v>709</v>
      </c>
      <c r="B73" s="708">
        <v>6011483268</v>
      </c>
      <c r="C73" s="709"/>
      <c r="D73" s="708">
        <f>5485982888</f>
        <v>5485982888</v>
      </c>
      <c r="E73" s="709"/>
      <c r="F73" s="364"/>
      <c r="G73" s="364"/>
      <c r="H73" s="316"/>
      <c r="I73" s="316"/>
    </row>
    <row r="74" spans="1:9" s="317" customFormat="1" ht="24" customHeight="1" x14ac:dyDescent="0.25">
      <c r="A74" s="329" t="s">
        <v>710</v>
      </c>
      <c r="B74" s="704">
        <v>0</v>
      </c>
      <c r="C74" s="705"/>
      <c r="D74" s="704">
        <v>10000000000</v>
      </c>
      <c r="E74" s="705"/>
      <c r="F74" s="364"/>
      <c r="G74" s="364"/>
      <c r="H74" s="316"/>
      <c r="I74" s="316"/>
    </row>
    <row r="75" spans="1:9" s="379" customFormat="1" ht="24" customHeight="1" x14ac:dyDescent="0.25">
      <c r="A75" s="330" t="s">
        <v>148</v>
      </c>
      <c r="B75" s="706">
        <f>SUM(B68:C74)</f>
        <v>84118160060</v>
      </c>
      <c r="C75" s="707"/>
      <c r="D75" s="706">
        <f>SUM(D68:E74)</f>
        <v>113663470800</v>
      </c>
      <c r="E75" s="707"/>
      <c r="F75" s="331"/>
      <c r="G75" s="331"/>
      <c r="H75" s="378"/>
      <c r="I75" s="378"/>
    </row>
    <row r="76" spans="1:9" s="317" customFormat="1" ht="17.25" customHeight="1" x14ac:dyDescent="0.25">
      <c r="A76" s="380"/>
      <c r="B76" s="316"/>
      <c r="C76" s="316"/>
      <c r="D76" s="316"/>
      <c r="E76" s="316"/>
      <c r="F76" s="316"/>
      <c r="G76" s="316"/>
      <c r="H76" s="316"/>
      <c r="I76" s="316"/>
    </row>
    <row r="77" spans="1:9" s="503" customFormat="1" ht="30" customHeight="1" x14ac:dyDescent="0.25">
      <c r="A77" s="733" t="s">
        <v>366</v>
      </c>
      <c r="B77" s="733"/>
      <c r="C77" s="501"/>
      <c r="D77" s="501"/>
      <c r="E77" s="501"/>
      <c r="F77" s="502"/>
      <c r="G77" s="501"/>
      <c r="H77" s="501"/>
      <c r="I77" s="501"/>
    </row>
    <row r="78" spans="1:9" s="317" customFormat="1" ht="18.75" customHeight="1" x14ac:dyDescent="0.25">
      <c r="A78" s="384" t="s">
        <v>711</v>
      </c>
      <c r="B78" s="384"/>
      <c r="C78" s="384"/>
      <c r="D78" s="384"/>
      <c r="E78" s="384"/>
      <c r="F78" s="384"/>
      <c r="G78" s="316"/>
      <c r="H78" s="316"/>
      <c r="I78" s="316"/>
    </row>
    <row r="79" spans="1:9" s="317" customFormat="1" ht="18" customHeight="1" x14ac:dyDescent="0.25">
      <c r="A79" s="384" t="s">
        <v>514</v>
      </c>
      <c r="B79" s="384"/>
      <c r="C79" s="384"/>
      <c r="D79" s="384"/>
      <c r="E79" s="384"/>
      <c r="F79" s="384"/>
      <c r="G79" s="316"/>
      <c r="H79" s="316"/>
      <c r="I79" s="316"/>
    </row>
    <row r="80" spans="1:9" s="317" customFormat="1" ht="18" customHeight="1" x14ac:dyDescent="0.25">
      <c r="A80" s="384" t="s">
        <v>513</v>
      </c>
      <c r="B80" s="384"/>
      <c r="C80" s="384"/>
      <c r="D80" s="384"/>
      <c r="E80" s="384"/>
      <c r="F80" s="384"/>
      <c r="G80" s="316"/>
      <c r="H80" s="316"/>
      <c r="I80" s="316"/>
    </row>
    <row r="81" spans="1:9" s="317" customFormat="1" ht="18" customHeight="1" x14ac:dyDescent="0.25">
      <c r="A81" s="384" t="s">
        <v>368</v>
      </c>
      <c r="B81" s="384"/>
      <c r="C81" s="384"/>
      <c r="D81" s="384"/>
      <c r="E81" s="384"/>
      <c r="F81" s="384"/>
      <c r="G81" s="316"/>
      <c r="H81" s="316"/>
      <c r="I81" s="316"/>
    </row>
    <row r="82" spans="1:9" s="317" customFormat="1" ht="18" customHeight="1" x14ac:dyDescent="0.25">
      <c r="A82" s="384" t="s">
        <v>369</v>
      </c>
      <c r="B82" s="384"/>
      <c r="C82" s="384"/>
      <c r="D82" s="384"/>
      <c r="E82" s="384"/>
      <c r="F82" s="384"/>
      <c r="G82" s="316"/>
      <c r="H82" s="316"/>
      <c r="I82" s="316"/>
    </row>
    <row r="83" spans="1:9" s="317" customFormat="1" ht="18" customHeight="1" x14ac:dyDescent="0.25">
      <c r="A83" s="384" t="s">
        <v>792</v>
      </c>
      <c r="B83" s="384"/>
      <c r="C83" s="384"/>
      <c r="D83" s="384"/>
      <c r="E83" s="384"/>
      <c r="F83" s="384"/>
      <c r="G83" s="316"/>
      <c r="H83" s="316"/>
      <c r="I83" s="316"/>
    </row>
    <row r="84" spans="1:9" s="317" customFormat="1" ht="18" customHeight="1" x14ac:dyDescent="0.25">
      <c r="A84" s="384" t="s">
        <v>520</v>
      </c>
      <c r="B84" s="384"/>
      <c r="C84" s="384"/>
      <c r="D84" s="384"/>
      <c r="E84" s="384"/>
      <c r="F84" s="384"/>
      <c r="G84" s="316"/>
      <c r="H84" s="316"/>
      <c r="I84" s="316"/>
    </row>
    <row r="85" spans="1:9" s="317" customFormat="1" ht="18" customHeight="1" x14ac:dyDescent="0.25">
      <c r="A85" s="385" t="s">
        <v>521</v>
      </c>
      <c r="B85" s="385"/>
      <c r="C85" s="385"/>
      <c r="D85" s="385"/>
      <c r="E85" s="385"/>
      <c r="F85" s="385"/>
      <c r="G85" s="316"/>
      <c r="H85" s="316"/>
      <c r="I85" s="316"/>
    </row>
    <row r="86" spans="1:9" s="317" customFormat="1" ht="18" customHeight="1" x14ac:dyDescent="0.25">
      <c r="A86" s="384" t="s">
        <v>522</v>
      </c>
      <c r="B86" s="384"/>
      <c r="C86" s="384"/>
      <c r="D86" s="384"/>
      <c r="E86" s="384"/>
      <c r="F86" s="384"/>
      <c r="G86" s="316"/>
      <c r="H86" s="316"/>
      <c r="I86" s="316"/>
    </row>
    <row r="87" spans="1:9" s="317" customFormat="1" ht="18" customHeight="1" x14ac:dyDescent="0.25">
      <c r="A87" s="384" t="s">
        <v>648</v>
      </c>
      <c r="B87" s="384"/>
      <c r="C87" s="384"/>
      <c r="D87" s="384"/>
      <c r="E87" s="384"/>
      <c r="F87" s="384"/>
      <c r="G87" s="316"/>
      <c r="H87" s="316"/>
      <c r="I87" s="316"/>
    </row>
    <row r="88" spans="1:9" s="317" customFormat="1" ht="18" customHeight="1" x14ac:dyDescent="0.25">
      <c r="A88" s="384" t="s">
        <v>516</v>
      </c>
      <c r="B88" s="384"/>
      <c r="C88" s="384"/>
      <c r="D88" s="384"/>
      <c r="E88" s="384"/>
      <c r="F88" s="384"/>
      <c r="G88" s="316"/>
      <c r="H88" s="316"/>
      <c r="I88" s="316"/>
    </row>
    <row r="89" spans="1:9" s="317" customFormat="1" ht="18" customHeight="1" x14ac:dyDescent="0.25">
      <c r="A89" s="384" t="s">
        <v>635</v>
      </c>
      <c r="B89" s="384"/>
      <c r="C89" s="384"/>
      <c r="D89" s="384"/>
      <c r="E89" s="384"/>
      <c r="F89" s="384"/>
      <c r="G89" s="316"/>
      <c r="H89" s="316"/>
      <c r="I89" s="316"/>
    </row>
    <row r="90" spans="1:9" s="317" customFormat="1" ht="18" customHeight="1" x14ac:dyDescent="0.25">
      <c r="A90" s="384" t="s">
        <v>368</v>
      </c>
      <c r="B90" s="384"/>
      <c r="C90" s="384"/>
      <c r="D90" s="384"/>
      <c r="E90" s="384"/>
      <c r="F90" s="384"/>
      <c r="G90" s="316"/>
      <c r="H90" s="316"/>
      <c r="I90" s="316"/>
    </row>
    <row r="91" spans="1:9" s="317" customFormat="1" ht="18" customHeight="1" x14ac:dyDescent="0.25">
      <c r="A91" s="384" t="s">
        <v>369</v>
      </c>
      <c r="B91" s="384"/>
      <c r="C91" s="384"/>
      <c r="D91" s="384"/>
      <c r="E91" s="384"/>
      <c r="F91" s="384"/>
      <c r="G91" s="316"/>
      <c r="H91" s="316"/>
      <c r="I91" s="316"/>
    </row>
    <row r="92" spans="1:9" s="317" customFormat="1" ht="18" customHeight="1" x14ac:dyDescent="0.25">
      <c r="A92" s="384" t="s">
        <v>793</v>
      </c>
      <c r="B92" s="384"/>
      <c r="C92" s="384"/>
      <c r="D92" s="384"/>
      <c r="E92" s="384"/>
      <c r="F92" s="384"/>
      <c r="G92" s="316"/>
      <c r="H92" s="316"/>
      <c r="I92" s="316"/>
    </row>
    <row r="93" spans="1:9" s="317" customFormat="1" ht="18" customHeight="1" x14ac:dyDescent="0.25">
      <c r="A93" s="384" t="s">
        <v>523</v>
      </c>
      <c r="B93" s="384"/>
      <c r="C93" s="384"/>
      <c r="D93" s="384"/>
      <c r="E93" s="384"/>
      <c r="F93" s="384"/>
      <c r="G93" s="316"/>
      <c r="H93" s="316"/>
      <c r="I93" s="316"/>
    </row>
    <row r="94" spans="1:9" s="317" customFormat="1" ht="18" customHeight="1" x14ac:dyDescent="0.25">
      <c r="A94" s="385" t="s">
        <v>524</v>
      </c>
      <c r="B94" s="385"/>
      <c r="C94" s="385"/>
      <c r="D94" s="385"/>
      <c r="E94" s="385"/>
      <c r="F94" s="385"/>
      <c r="G94" s="316"/>
      <c r="H94" s="316"/>
      <c r="I94" s="316"/>
    </row>
    <row r="95" spans="1:9" s="317" customFormat="1" ht="18" customHeight="1" x14ac:dyDescent="0.25">
      <c r="A95" s="384" t="s">
        <v>525</v>
      </c>
      <c r="B95" s="384"/>
      <c r="C95" s="384"/>
      <c r="D95" s="384"/>
      <c r="E95" s="384"/>
      <c r="F95" s="384"/>
      <c r="G95" s="316"/>
      <c r="H95" s="316"/>
      <c r="I95" s="316"/>
    </row>
    <row r="96" spans="1:9" s="317" customFormat="1" ht="18" customHeight="1" x14ac:dyDescent="0.25">
      <c r="A96" s="384" t="s">
        <v>649</v>
      </c>
      <c r="B96" s="384"/>
      <c r="C96" s="384"/>
      <c r="D96" s="384"/>
      <c r="E96" s="384"/>
      <c r="F96" s="384"/>
      <c r="G96" s="316"/>
      <c r="H96" s="316"/>
      <c r="I96" s="316"/>
    </row>
    <row r="97" spans="1:9" s="317" customFormat="1" ht="18" customHeight="1" x14ac:dyDescent="0.25">
      <c r="A97" s="384" t="s">
        <v>517</v>
      </c>
      <c r="B97" s="384"/>
      <c r="C97" s="384"/>
      <c r="D97" s="384"/>
      <c r="E97" s="384"/>
      <c r="F97" s="384"/>
      <c r="G97" s="316"/>
      <c r="H97" s="316"/>
      <c r="I97" s="316"/>
    </row>
    <row r="98" spans="1:9" s="317" customFormat="1" ht="18" customHeight="1" x14ac:dyDescent="0.25">
      <c r="A98" s="384" t="s">
        <v>370</v>
      </c>
      <c r="B98" s="384"/>
      <c r="C98" s="384"/>
      <c r="D98" s="384"/>
      <c r="E98" s="384"/>
      <c r="F98" s="384"/>
      <c r="G98" s="316"/>
      <c r="H98" s="316"/>
      <c r="I98" s="316"/>
    </row>
    <row r="99" spans="1:9" s="317" customFormat="1" ht="18" customHeight="1" x14ac:dyDescent="0.25">
      <c r="A99" s="384" t="s">
        <v>368</v>
      </c>
      <c r="B99" s="384"/>
      <c r="C99" s="384"/>
      <c r="D99" s="384"/>
      <c r="E99" s="384"/>
      <c r="F99" s="384"/>
      <c r="G99" s="316"/>
      <c r="H99" s="316"/>
      <c r="I99" s="316"/>
    </row>
    <row r="100" spans="1:9" s="317" customFormat="1" ht="18" customHeight="1" x14ac:dyDescent="0.25">
      <c r="A100" s="384" t="s">
        <v>369</v>
      </c>
      <c r="B100" s="384"/>
      <c r="C100" s="384"/>
      <c r="D100" s="384"/>
      <c r="E100" s="384"/>
      <c r="F100" s="384"/>
      <c r="G100" s="316"/>
      <c r="H100" s="316"/>
      <c r="I100" s="316"/>
    </row>
    <row r="101" spans="1:9" s="317" customFormat="1" ht="18" customHeight="1" x14ac:dyDescent="0.25">
      <c r="A101" s="384" t="s">
        <v>794</v>
      </c>
      <c r="B101" s="384"/>
      <c r="C101" s="384"/>
      <c r="D101" s="384"/>
      <c r="E101" s="384"/>
      <c r="F101" s="384"/>
      <c r="G101" s="316"/>
      <c r="H101" s="316"/>
      <c r="I101" s="316"/>
    </row>
    <row r="102" spans="1:9" s="317" customFormat="1" ht="18" customHeight="1" x14ac:dyDescent="0.25">
      <c r="A102" s="384" t="s">
        <v>455</v>
      </c>
      <c r="B102" s="384"/>
      <c r="C102" s="384"/>
      <c r="D102" s="384"/>
      <c r="E102" s="384"/>
      <c r="F102" s="384"/>
      <c r="G102" s="316"/>
      <c r="H102" s="316"/>
      <c r="I102" s="316"/>
    </row>
    <row r="103" spans="1:9" s="317" customFormat="1" ht="18" customHeight="1" x14ac:dyDescent="0.25">
      <c r="A103" s="384" t="s">
        <v>712</v>
      </c>
      <c r="B103" s="384"/>
      <c r="C103" s="384"/>
      <c r="D103" s="384"/>
      <c r="E103" s="384"/>
      <c r="F103" s="384"/>
      <c r="G103" s="316"/>
      <c r="H103" s="316"/>
      <c r="I103" s="316"/>
    </row>
    <row r="104" spans="1:9" s="317" customFormat="1" ht="18" customHeight="1" x14ac:dyDescent="0.25">
      <c r="A104" s="384" t="s">
        <v>518</v>
      </c>
      <c r="B104" s="384"/>
      <c r="C104" s="384"/>
      <c r="D104" s="384"/>
      <c r="E104" s="384"/>
      <c r="F104" s="384"/>
      <c r="G104" s="316"/>
      <c r="H104" s="316"/>
      <c r="I104" s="316"/>
    </row>
    <row r="105" spans="1:9" s="317" customFormat="1" ht="18" customHeight="1" x14ac:dyDescent="0.25">
      <c r="A105" s="384" t="s">
        <v>371</v>
      </c>
      <c r="B105" s="384"/>
      <c r="C105" s="384"/>
      <c r="D105" s="384"/>
      <c r="E105" s="384"/>
      <c r="F105" s="384"/>
      <c r="G105" s="316"/>
      <c r="H105" s="316"/>
      <c r="I105" s="316"/>
    </row>
    <row r="106" spans="1:9" s="317" customFormat="1" ht="18" customHeight="1" x14ac:dyDescent="0.25">
      <c r="A106" s="384" t="s">
        <v>368</v>
      </c>
      <c r="B106" s="384"/>
      <c r="C106" s="384"/>
      <c r="D106" s="384"/>
      <c r="E106" s="384"/>
      <c r="F106" s="384"/>
      <c r="G106" s="316"/>
      <c r="H106" s="316"/>
      <c r="I106" s="316"/>
    </row>
    <row r="107" spans="1:9" s="317" customFormat="1" ht="18" customHeight="1" x14ac:dyDescent="0.25">
      <c r="A107" s="384" t="s">
        <v>809</v>
      </c>
      <c r="B107" s="384"/>
      <c r="C107" s="384"/>
      <c r="D107" s="384"/>
      <c r="E107" s="384"/>
      <c r="F107" s="384"/>
      <c r="G107" s="316"/>
      <c r="H107" s="316"/>
      <c r="I107" s="316"/>
    </row>
    <row r="108" spans="1:9" s="317" customFormat="1" ht="18" customHeight="1" x14ac:dyDescent="0.25">
      <c r="A108" s="384" t="s">
        <v>810</v>
      </c>
      <c r="B108" s="384"/>
      <c r="C108" s="384"/>
      <c r="D108" s="384"/>
      <c r="E108" s="384"/>
      <c r="F108" s="384"/>
      <c r="G108" s="316"/>
      <c r="H108" s="316"/>
      <c r="I108" s="316"/>
    </row>
    <row r="109" spans="1:9" s="317" customFormat="1" ht="18" customHeight="1" x14ac:dyDescent="0.25">
      <c r="A109" s="384" t="s">
        <v>796</v>
      </c>
      <c r="B109" s="384"/>
      <c r="C109" s="384"/>
      <c r="D109" s="384"/>
      <c r="E109" s="384"/>
      <c r="F109" s="384"/>
      <c r="G109" s="316"/>
      <c r="H109" s="316"/>
      <c r="I109" s="316"/>
    </row>
    <row r="110" spans="1:9" s="317" customFormat="1" ht="18" customHeight="1" x14ac:dyDescent="0.25">
      <c r="A110" s="384" t="s">
        <v>372</v>
      </c>
      <c r="B110" s="384"/>
      <c r="C110" s="384"/>
      <c r="D110" s="384"/>
      <c r="E110" s="384"/>
      <c r="F110" s="384"/>
      <c r="G110" s="316"/>
      <c r="H110" s="316"/>
      <c r="I110" s="316"/>
    </row>
    <row r="111" spans="1:9" s="317" customFormat="1" ht="18" customHeight="1" x14ac:dyDescent="0.25">
      <c r="A111" s="384" t="s">
        <v>713</v>
      </c>
      <c r="B111" s="384"/>
      <c r="C111" s="384"/>
      <c r="D111" s="384"/>
      <c r="E111" s="384"/>
      <c r="F111" s="384"/>
      <c r="G111" s="316"/>
      <c r="H111" s="316"/>
      <c r="I111" s="316"/>
    </row>
    <row r="112" spans="1:9" s="317" customFormat="1" ht="18" customHeight="1" x14ac:dyDescent="0.25">
      <c r="A112" s="384" t="s">
        <v>519</v>
      </c>
      <c r="B112" s="384"/>
      <c r="C112" s="384"/>
      <c r="D112" s="384"/>
      <c r="E112" s="384"/>
      <c r="F112" s="384"/>
      <c r="G112" s="316"/>
      <c r="H112" s="316"/>
      <c r="I112" s="316"/>
    </row>
    <row r="113" spans="1:9" s="317" customFormat="1" ht="18" customHeight="1" x14ac:dyDescent="0.25">
      <c r="A113" s="384" t="s">
        <v>636</v>
      </c>
      <c r="B113" s="384"/>
      <c r="C113" s="384"/>
      <c r="D113" s="384"/>
      <c r="E113" s="384"/>
      <c r="F113" s="384"/>
      <c r="G113" s="316"/>
      <c r="H113" s="316"/>
      <c r="I113" s="316"/>
    </row>
    <row r="114" spans="1:9" s="317" customFormat="1" ht="18" customHeight="1" x14ac:dyDescent="0.25">
      <c r="A114" s="384" t="s">
        <v>714</v>
      </c>
      <c r="B114" s="384"/>
      <c r="C114" s="384"/>
      <c r="D114" s="384"/>
      <c r="E114" s="384"/>
      <c r="F114" s="384"/>
      <c r="G114" s="316"/>
      <c r="H114" s="316"/>
      <c r="I114" s="316"/>
    </row>
    <row r="115" spans="1:9" s="317" customFormat="1" ht="18" customHeight="1" x14ac:dyDescent="0.25">
      <c r="A115" s="384" t="s">
        <v>426</v>
      </c>
      <c r="B115" s="384"/>
      <c r="C115" s="384"/>
      <c r="D115" s="384"/>
      <c r="E115" s="384"/>
      <c r="F115" s="384"/>
      <c r="G115" s="316"/>
      <c r="H115" s="316"/>
      <c r="I115" s="316"/>
    </row>
    <row r="116" spans="1:9" s="317" customFormat="1" ht="18" customHeight="1" x14ac:dyDescent="0.25">
      <c r="A116" s="384" t="s">
        <v>368</v>
      </c>
      <c r="B116" s="384"/>
      <c r="C116" s="384"/>
      <c r="D116" s="384"/>
      <c r="E116" s="384"/>
      <c r="F116" s="384"/>
      <c r="G116" s="316"/>
      <c r="H116" s="316"/>
      <c r="I116" s="316"/>
    </row>
    <row r="117" spans="1:9" s="317" customFormat="1" ht="18" customHeight="1" x14ac:dyDescent="0.25">
      <c r="A117" s="384" t="s">
        <v>427</v>
      </c>
      <c r="B117" s="384"/>
      <c r="C117" s="384"/>
      <c r="D117" s="384"/>
      <c r="E117" s="384"/>
      <c r="F117" s="384"/>
      <c r="G117" s="316"/>
      <c r="H117" s="316"/>
      <c r="I117" s="316"/>
    </row>
    <row r="118" spans="1:9" s="317" customFormat="1" ht="18" customHeight="1" x14ac:dyDescent="0.25">
      <c r="A118" s="384" t="s">
        <v>795</v>
      </c>
      <c r="B118" s="384"/>
      <c r="C118" s="384"/>
      <c r="D118" s="384"/>
      <c r="E118" s="384"/>
      <c r="F118" s="384"/>
      <c r="G118" s="316"/>
      <c r="H118" s="316"/>
      <c r="I118" s="316"/>
    </row>
    <row r="119" spans="1:9" s="317" customFormat="1" ht="18" customHeight="1" x14ac:dyDescent="0.25">
      <c r="A119" s="384" t="s">
        <v>372</v>
      </c>
      <c r="B119" s="384"/>
      <c r="C119" s="384"/>
      <c r="D119" s="384"/>
      <c r="E119" s="384"/>
      <c r="F119" s="384"/>
      <c r="G119" s="316"/>
      <c r="H119" s="316"/>
      <c r="I119" s="316"/>
    </row>
    <row r="120" spans="1:9" s="317" customFormat="1" ht="18" customHeight="1" x14ac:dyDescent="0.25">
      <c r="A120" s="384" t="s">
        <v>715</v>
      </c>
      <c r="B120" s="384"/>
      <c r="C120" s="384"/>
      <c r="D120" s="384"/>
      <c r="E120" s="384"/>
      <c r="F120" s="384"/>
      <c r="G120" s="316"/>
      <c r="H120" s="316"/>
      <c r="I120" s="316"/>
    </row>
    <row r="121" spans="1:9" s="317" customFormat="1" ht="18" customHeight="1" x14ac:dyDescent="0.25">
      <c r="A121" s="384" t="s">
        <v>515</v>
      </c>
      <c r="B121" s="384"/>
      <c r="C121" s="384"/>
      <c r="D121" s="384"/>
      <c r="E121" s="384"/>
      <c r="F121" s="384"/>
      <c r="G121" s="316"/>
      <c r="H121" s="316"/>
      <c r="I121" s="316"/>
    </row>
    <row r="122" spans="1:9" s="317" customFormat="1" ht="18" customHeight="1" x14ac:dyDescent="0.25">
      <c r="A122" s="384" t="s">
        <v>371</v>
      </c>
      <c r="B122" s="384"/>
      <c r="C122" s="384"/>
      <c r="D122" s="384"/>
      <c r="E122" s="384"/>
      <c r="F122" s="384"/>
      <c r="G122" s="316"/>
      <c r="H122" s="316"/>
      <c r="I122" s="316"/>
    </row>
    <row r="123" spans="1:9" s="317" customFormat="1" ht="18" customHeight="1" x14ac:dyDescent="0.25">
      <c r="A123" s="384" t="s">
        <v>368</v>
      </c>
      <c r="B123" s="384"/>
      <c r="C123" s="384"/>
      <c r="D123" s="384"/>
      <c r="E123" s="384"/>
      <c r="F123" s="384"/>
      <c r="G123" s="316"/>
      <c r="H123" s="316"/>
      <c r="I123" s="316"/>
    </row>
    <row r="124" spans="1:9" s="317" customFormat="1" ht="18" customHeight="1" x14ac:dyDescent="0.25">
      <c r="A124" s="384" t="s">
        <v>373</v>
      </c>
      <c r="B124" s="384"/>
      <c r="C124" s="384"/>
      <c r="D124" s="384"/>
      <c r="E124" s="384"/>
      <c r="F124" s="384"/>
      <c r="G124" s="316"/>
      <c r="H124" s="316"/>
      <c r="I124" s="316"/>
    </row>
    <row r="125" spans="1:9" s="317" customFormat="1" ht="18" customHeight="1" x14ac:dyDescent="0.25">
      <c r="A125" s="384" t="s">
        <v>811</v>
      </c>
      <c r="B125" s="384"/>
      <c r="C125" s="384"/>
      <c r="D125" s="384"/>
      <c r="E125" s="384"/>
      <c r="F125" s="384"/>
      <c r="G125" s="316"/>
      <c r="H125" s="316"/>
      <c r="I125" s="316"/>
    </row>
    <row r="126" spans="1:9" s="317" customFormat="1" ht="18" customHeight="1" x14ac:dyDescent="0.25">
      <c r="A126" s="385" t="s">
        <v>372</v>
      </c>
      <c r="B126" s="385"/>
      <c r="C126" s="385"/>
      <c r="D126" s="385"/>
      <c r="E126" s="385"/>
      <c r="F126" s="385"/>
      <c r="G126" s="316"/>
      <c r="H126" s="316"/>
      <c r="I126" s="316"/>
    </row>
    <row r="127" spans="1:9" s="317" customFormat="1" ht="8.25" customHeight="1" x14ac:dyDescent="0.25">
      <c r="A127" s="385"/>
      <c r="B127" s="385"/>
      <c r="C127" s="385"/>
      <c r="D127" s="385"/>
      <c r="E127" s="385"/>
      <c r="F127" s="385"/>
      <c r="G127" s="316"/>
      <c r="H127" s="316"/>
      <c r="I127" s="316"/>
    </row>
    <row r="128" spans="1:9" s="317" customFormat="1" ht="12" customHeight="1" x14ac:dyDescent="0.25">
      <c r="A128" s="385"/>
      <c r="B128" s="385"/>
      <c r="C128" s="385"/>
      <c r="D128" s="385"/>
      <c r="E128" s="385"/>
      <c r="F128" s="385"/>
      <c r="G128" s="316"/>
      <c r="H128" s="316"/>
      <c r="I128" s="316"/>
    </row>
    <row r="129" spans="1:9" s="317" customFormat="1" ht="27" customHeight="1" x14ac:dyDescent="0.25">
      <c r="A129" s="404" t="s">
        <v>460</v>
      </c>
      <c r="B129" s="712" t="s">
        <v>356</v>
      </c>
      <c r="C129" s="713"/>
      <c r="D129" s="712" t="s">
        <v>139</v>
      </c>
      <c r="E129" s="713"/>
      <c r="F129" s="316"/>
      <c r="G129" s="316"/>
      <c r="H129" s="316"/>
      <c r="I129" s="316"/>
    </row>
    <row r="130" spans="1:9" s="317" customFormat="1" ht="23.25" customHeight="1" x14ac:dyDescent="0.25">
      <c r="A130" s="361" t="s">
        <v>496</v>
      </c>
      <c r="B130" s="734"/>
      <c r="C130" s="734"/>
      <c r="D130" s="734"/>
      <c r="E130" s="734"/>
      <c r="F130" s="383"/>
      <c r="G130" s="316"/>
      <c r="H130" s="316"/>
      <c r="I130" s="316"/>
    </row>
    <row r="131" spans="1:9" s="317" customFormat="1" ht="24.75" customHeight="1" x14ac:dyDescent="0.25">
      <c r="A131" s="415" t="s">
        <v>637</v>
      </c>
      <c r="B131" s="408"/>
      <c r="C131" s="409">
        <v>1273684475</v>
      </c>
      <c r="D131" s="408"/>
      <c r="E131" s="409">
        <v>1273684475</v>
      </c>
      <c r="F131" s="383">
        <v>1273684475</v>
      </c>
      <c r="G131" s="316">
        <v>1273684475</v>
      </c>
      <c r="H131" s="316"/>
      <c r="I131" s="316"/>
    </row>
    <row r="132" spans="1:9" s="317" customFormat="1" ht="24.75" customHeight="1" x14ac:dyDescent="0.25">
      <c r="A132" s="415" t="s">
        <v>668</v>
      </c>
      <c r="B132" s="410"/>
      <c r="C132" s="409">
        <v>1296515340</v>
      </c>
      <c r="D132" s="410"/>
      <c r="E132" s="409">
        <v>1296515340</v>
      </c>
      <c r="F132" s="383">
        <v>1296515340</v>
      </c>
      <c r="G132" s="316">
        <v>1296515340</v>
      </c>
      <c r="H132" s="316"/>
      <c r="I132" s="316"/>
    </row>
    <row r="133" spans="1:9" s="317" customFormat="1" ht="24.75" customHeight="1" x14ac:dyDescent="0.25">
      <c r="A133" s="491" t="s">
        <v>716</v>
      </c>
      <c r="B133" s="408"/>
      <c r="C133" s="409">
        <v>1160865750</v>
      </c>
      <c r="D133" s="408"/>
      <c r="E133" s="409">
        <v>99974600</v>
      </c>
      <c r="F133" s="383">
        <v>1448442050</v>
      </c>
      <c r="G133" s="316">
        <v>99974600</v>
      </c>
      <c r="H133" s="316"/>
      <c r="I133" s="316"/>
    </row>
    <row r="134" spans="1:9" s="317" customFormat="1" ht="24.75" customHeight="1" x14ac:dyDescent="0.25">
      <c r="A134" s="415" t="s">
        <v>669</v>
      </c>
      <c r="B134" s="410"/>
      <c r="C134" s="409">
        <v>2257876880</v>
      </c>
      <c r="D134" s="410"/>
      <c r="E134" s="409">
        <v>2257876880</v>
      </c>
      <c r="F134" s="383">
        <v>2257876880</v>
      </c>
      <c r="G134" s="316">
        <v>2257876880</v>
      </c>
      <c r="H134" s="316"/>
      <c r="I134" s="316"/>
    </row>
    <row r="135" spans="1:9" s="317" customFormat="1" ht="24.75" customHeight="1" x14ac:dyDescent="0.25">
      <c r="A135" s="415" t="s">
        <v>702</v>
      </c>
      <c r="B135" s="411"/>
      <c r="C135" s="409">
        <v>20510133631</v>
      </c>
      <c r="D135" s="411"/>
      <c r="E135" s="409">
        <v>26298068318</v>
      </c>
      <c r="F135" s="383">
        <v>19189749068</v>
      </c>
      <c r="G135" s="316">
        <v>26298068318</v>
      </c>
      <c r="H135" s="316"/>
      <c r="I135" s="316"/>
    </row>
    <row r="136" spans="1:9" s="317" customFormat="1" ht="24.75" customHeight="1" x14ac:dyDescent="0.25">
      <c r="A136" s="407" t="s">
        <v>449</v>
      </c>
      <c r="B136" s="411"/>
      <c r="C136" s="412">
        <v>8453251157</v>
      </c>
      <c r="D136" s="411"/>
      <c r="E136" s="412">
        <v>10144673193</v>
      </c>
      <c r="F136" s="383"/>
      <c r="G136" s="316"/>
      <c r="H136" s="316"/>
      <c r="I136" s="316"/>
    </row>
    <row r="137" spans="1:9" s="317" customFormat="1" ht="26.25" customHeight="1" x14ac:dyDescent="0.25">
      <c r="A137" s="330" t="s">
        <v>148</v>
      </c>
      <c r="B137" s="413"/>
      <c r="C137" s="414">
        <f>SUM(C131:C136)</f>
        <v>34952327233</v>
      </c>
      <c r="D137" s="413"/>
      <c r="E137" s="414">
        <f>SUM(E131:E136)</f>
        <v>41370792806</v>
      </c>
      <c r="F137" s="383">
        <f>33776956265</f>
        <v>33776956265</v>
      </c>
      <c r="G137" s="316">
        <v>41370792806</v>
      </c>
      <c r="H137" s="316"/>
      <c r="I137" s="316"/>
    </row>
    <row r="138" spans="1:9" s="317" customFormat="1" ht="19.5" customHeight="1" x14ac:dyDescent="0.25">
      <c r="A138" s="380"/>
      <c r="B138" s="316"/>
      <c r="C138" s="316"/>
      <c r="D138" s="316"/>
      <c r="E138" s="316"/>
      <c r="F138" s="316"/>
      <c r="G138" s="316"/>
      <c r="H138" s="316"/>
      <c r="I138" s="316"/>
    </row>
    <row r="139" spans="1:9" s="317" customFormat="1" ht="18.75" customHeight="1" x14ac:dyDescent="0.25">
      <c r="A139" s="726" t="s">
        <v>461</v>
      </c>
      <c r="B139" s="727" t="s">
        <v>139</v>
      </c>
      <c r="C139" s="727" t="s">
        <v>408</v>
      </c>
      <c r="D139" s="727" t="s">
        <v>409</v>
      </c>
      <c r="E139" s="727" t="s">
        <v>356</v>
      </c>
      <c r="F139" s="326"/>
      <c r="G139" s="316"/>
      <c r="H139" s="316"/>
      <c r="I139" s="316"/>
    </row>
    <row r="140" spans="1:9" s="317" customFormat="1" ht="18.75" customHeight="1" x14ac:dyDescent="0.25">
      <c r="A140" s="726"/>
      <c r="B140" s="727"/>
      <c r="C140" s="727"/>
      <c r="D140" s="727"/>
      <c r="E140" s="727"/>
      <c r="F140" s="326"/>
      <c r="G140" s="316"/>
      <c r="H140" s="316"/>
      <c r="I140" s="316"/>
    </row>
    <row r="141" spans="1:9" s="317" customFormat="1" ht="25.5" customHeight="1" x14ac:dyDescent="0.25">
      <c r="A141" s="541" t="s">
        <v>799</v>
      </c>
      <c r="B141" s="535"/>
      <c r="C141" s="535"/>
      <c r="D141" s="535"/>
      <c r="E141" s="535"/>
      <c r="F141" s="532"/>
      <c r="G141" s="316"/>
      <c r="H141" s="316"/>
      <c r="I141" s="316"/>
    </row>
    <row r="142" spans="1:9" s="317" customFormat="1" ht="27" customHeight="1" x14ac:dyDescent="0.25">
      <c r="A142" s="539" t="s">
        <v>375</v>
      </c>
      <c r="B142" s="540">
        <v>492602996</v>
      </c>
      <c r="C142" s="540">
        <f>SUM(C143:C144)</f>
        <v>929500534</v>
      </c>
      <c r="D142" s="540">
        <f>SUM(D143:D144)</f>
        <v>1260242314</v>
      </c>
      <c r="E142" s="540">
        <f>SUM(E143:E144)</f>
        <v>161861216</v>
      </c>
      <c r="F142" s="325"/>
      <c r="G142" s="316"/>
      <c r="H142" s="316"/>
      <c r="I142" s="316"/>
    </row>
    <row r="143" spans="1:9" s="370" customFormat="1" ht="27" customHeight="1" x14ac:dyDescent="0.25">
      <c r="A143" s="418" t="s">
        <v>429</v>
      </c>
      <c r="B143" s="419">
        <v>126641830</v>
      </c>
      <c r="C143" s="419">
        <f>541532761+169951394</f>
        <v>711484155</v>
      </c>
      <c r="D143" s="419">
        <f>393676665+384889491</f>
        <v>778566156</v>
      </c>
      <c r="E143" s="419">
        <f t="shared" ref="E143:E146" si="0">B143+C143-D143</f>
        <v>59559829</v>
      </c>
      <c r="F143" s="386"/>
      <c r="G143" s="369"/>
      <c r="H143" s="369"/>
      <c r="I143" s="369"/>
    </row>
    <row r="144" spans="1:9" s="370" customFormat="1" ht="27" customHeight="1" x14ac:dyDescent="0.25">
      <c r="A144" s="418" t="s">
        <v>430</v>
      </c>
      <c r="B144" s="419">
        <v>365961166</v>
      </c>
      <c r="C144" s="419">
        <f>115714992+102301387</f>
        <v>218016379</v>
      </c>
      <c r="D144" s="419">
        <f>365961166+115714992</f>
        <v>481676158</v>
      </c>
      <c r="E144" s="419">
        <f t="shared" si="0"/>
        <v>102301387</v>
      </c>
      <c r="F144" s="386"/>
      <c r="G144" s="369"/>
      <c r="H144" s="369"/>
      <c r="I144" s="369"/>
    </row>
    <row r="145" spans="1:9" s="317" customFormat="1" ht="27" customHeight="1" x14ac:dyDescent="0.25">
      <c r="A145" s="328" t="s">
        <v>374</v>
      </c>
      <c r="B145" s="349">
        <v>1021183236</v>
      </c>
      <c r="C145" s="349">
        <f>598049610+1323789603</f>
        <v>1921839213</v>
      </c>
      <c r="D145" s="477">
        <f>1021183236+1136781051</f>
        <v>2157964287</v>
      </c>
      <c r="E145" s="349">
        <f t="shared" si="0"/>
        <v>785058162</v>
      </c>
      <c r="F145" s="702" t="s">
        <v>703</v>
      </c>
      <c r="G145" s="703"/>
      <c r="H145" s="316"/>
      <c r="I145" s="316"/>
    </row>
    <row r="146" spans="1:9" s="317" customFormat="1" ht="27" customHeight="1" x14ac:dyDescent="0.25">
      <c r="A146" s="420" t="s">
        <v>376</v>
      </c>
      <c r="B146" s="421">
        <v>58784260</v>
      </c>
      <c r="C146" s="421">
        <f>410174874+247458816</f>
        <v>657633690</v>
      </c>
      <c r="D146" s="421">
        <f>552409477+148044033</f>
        <v>700453510</v>
      </c>
      <c r="E146" s="542">
        <f t="shared" si="0"/>
        <v>15964440</v>
      </c>
      <c r="F146" s="327"/>
      <c r="G146" s="316"/>
      <c r="H146" s="316"/>
      <c r="I146" s="316"/>
    </row>
    <row r="147" spans="1:9" s="317" customFormat="1" ht="27" customHeight="1" x14ac:dyDescent="0.25">
      <c r="A147" s="330" t="s">
        <v>148</v>
      </c>
      <c r="B147" s="533">
        <f>B146+B145+B142</f>
        <v>1572570492</v>
      </c>
      <c r="C147" s="533">
        <f>C146+C145+C142</f>
        <v>3508973437</v>
      </c>
      <c r="D147" s="533">
        <f>D146+D145+D142</f>
        <v>4118660111</v>
      </c>
      <c r="E147" s="533">
        <f>E146+E145+E142</f>
        <v>962883818</v>
      </c>
      <c r="F147" s="327"/>
      <c r="G147" s="316"/>
      <c r="H147" s="316"/>
      <c r="I147" s="316"/>
    </row>
    <row r="148" spans="1:9" s="317" customFormat="1" ht="24.75" customHeight="1" x14ac:dyDescent="0.25">
      <c r="A148" s="543" t="s">
        <v>800</v>
      </c>
      <c r="B148" s="540"/>
      <c r="C148" s="540"/>
      <c r="D148" s="540"/>
      <c r="E148" s="544"/>
      <c r="F148" s="327"/>
      <c r="G148" s="316"/>
      <c r="H148" s="316"/>
      <c r="I148" s="316"/>
    </row>
    <row r="149" spans="1:9" s="317" customFormat="1" ht="26.25" customHeight="1" x14ac:dyDescent="0.25">
      <c r="A149" s="328" t="s">
        <v>428</v>
      </c>
      <c r="B149" s="534"/>
      <c r="C149" s="534">
        <f>237761650</f>
        <v>237761650</v>
      </c>
      <c r="D149" s="534">
        <f>945324800</f>
        <v>945324800</v>
      </c>
      <c r="E149" s="492">
        <f t="shared" ref="E149" si="1">B149+C149-D149</f>
        <v>-707563150</v>
      </c>
      <c r="F149" s="327"/>
      <c r="G149" s="316"/>
      <c r="H149" s="316"/>
      <c r="I149" s="316"/>
    </row>
    <row r="150" spans="1:9" s="379" customFormat="1" ht="28.5" customHeight="1" x14ac:dyDescent="0.25">
      <c r="A150" s="330" t="s">
        <v>148</v>
      </c>
      <c r="B150" s="422">
        <f>SUM(B149:B149)</f>
        <v>0</v>
      </c>
      <c r="C150" s="533">
        <f>SUM(C149:C149)</f>
        <v>237761650</v>
      </c>
      <c r="D150" s="533">
        <f>SUM(D149:D149)</f>
        <v>945324800</v>
      </c>
      <c r="E150" s="545">
        <f>SUM(E149:E149)</f>
        <v>-707563150</v>
      </c>
      <c r="F150" s="333"/>
      <c r="G150" s="378"/>
      <c r="H150" s="378"/>
      <c r="I150" s="378"/>
    </row>
    <row r="151" spans="1:9" s="317" customFormat="1" ht="21.75" customHeight="1" x14ac:dyDescent="0.25">
      <c r="A151" s="332"/>
      <c r="B151" s="332"/>
      <c r="C151" s="332"/>
      <c r="D151" s="332"/>
      <c r="E151" s="332"/>
      <c r="F151" s="332"/>
      <c r="G151" s="316"/>
      <c r="H151" s="316"/>
      <c r="I151" s="316"/>
    </row>
    <row r="152" spans="1:9" s="317" customFormat="1" ht="24" customHeight="1" x14ac:dyDescent="0.25">
      <c r="A152" s="319" t="s">
        <v>650</v>
      </c>
      <c r="B152" s="699" t="s">
        <v>356</v>
      </c>
      <c r="C152" s="699"/>
      <c r="D152" s="699" t="s">
        <v>139</v>
      </c>
      <c r="E152" s="699"/>
      <c r="F152" s="327"/>
      <c r="G152" s="316"/>
      <c r="H152" s="316"/>
      <c r="I152" s="316"/>
    </row>
    <row r="153" spans="1:9" s="317" customFormat="1" ht="27" customHeight="1" x14ac:dyDescent="0.25">
      <c r="A153" s="361" t="s">
        <v>145</v>
      </c>
      <c r="B153" s="714"/>
      <c r="C153" s="715"/>
      <c r="D153" s="714"/>
      <c r="E153" s="715"/>
      <c r="F153" s="327"/>
      <c r="G153" s="316"/>
      <c r="H153" s="316"/>
      <c r="I153" s="316"/>
    </row>
    <row r="154" spans="1:9" s="317" customFormat="1" ht="27" customHeight="1" x14ac:dyDescent="0.25">
      <c r="A154" s="328" t="s">
        <v>377</v>
      </c>
      <c r="B154" s="423"/>
      <c r="C154" s="424">
        <v>173000000</v>
      </c>
      <c r="D154" s="423"/>
      <c r="E154" s="424">
        <f>3299354120-55000000-3070875500-2500000</f>
        <v>170978620</v>
      </c>
      <c r="F154" s="327"/>
      <c r="G154" s="316"/>
      <c r="H154" s="316"/>
      <c r="I154" s="316"/>
    </row>
    <row r="155" spans="1:9" s="317" customFormat="1" ht="27" customHeight="1" x14ac:dyDescent="0.25">
      <c r="A155" s="328" t="s">
        <v>808</v>
      </c>
      <c r="B155" s="423"/>
      <c r="C155" s="424">
        <v>43000000</v>
      </c>
      <c r="D155" s="423"/>
      <c r="E155" s="424">
        <v>0</v>
      </c>
      <c r="F155" s="327"/>
      <c r="G155" s="316"/>
      <c r="H155" s="316"/>
      <c r="I155" s="316"/>
    </row>
    <row r="156" spans="1:9" s="317" customFormat="1" ht="27" customHeight="1" x14ac:dyDescent="0.25">
      <c r="A156" s="328" t="s">
        <v>378</v>
      </c>
      <c r="B156" s="423"/>
      <c r="C156" s="424">
        <v>0</v>
      </c>
      <c r="D156" s="423"/>
      <c r="E156" s="424">
        <v>55000000</v>
      </c>
      <c r="F156" s="327"/>
      <c r="G156" s="316"/>
      <c r="H156" s="316"/>
      <c r="I156" s="316"/>
    </row>
    <row r="157" spans="1:9" s="317" customFormat="1" ht="27" customHeight="1" x14ac:dyDescent="0.25">
      <c r="A157" s="420" t="s">
        <v>657</v>
      </c>
      <c r="B157" s="425"/>
      <c r="C157" s="426">
        <v>3070875500</v>
      </c>
      <c r="D157" s="425"/>
      <c r="E157" s="426">
        <v>3070875500</v>
      </c>
      <c r="F157" s="387"/>
      <c r="G157" s="316"/>
      <c r="H157" s="316"/>
      <c r="I157" s="316"/>
    </row>
    <row r="158" spans="1:9" s="317" customFormat="1" ht="27" customHeight="1" x14ac:dyDescent="0.25">
      <c r="A158" s="330" t="s">
        <v>148</v>
      </c>
      <c r="B158" s="416"/>
      <c r="C158" s="417">
        <f>SUM(C154:C157)</f>
        <v>3286875500</v>
      </c>
      <c r="D158" s="416"/>
      <c r="E158" s="417">
        <f>SUM(E154:E157)</f>
        <v>3296854120</v>
      </c>
      <c r="F158" s="326"/>
      <c r="G158" s="316"/>
      <c r="H158" s="316"/>
      <c r="I158" s="316"/>
    </row>
    <row r="159" spans="1:9" s="317" customFormat="1" ht="18.75" customHeight="1" x14ac:dyDescent="0.25">
      <c r="A159" s="332"/>
      <c r="B159" s="338"/>
      <c r="C159" s="338"/>
      <c r="D159" s="335"/>
      <c r="E159" s="335"/>
      <c r="F159" s="326"/>
      <c r="G159" s="316"/>
      <c r="H159" s="316"/>
      <c r="I159" s="316"/>
    </row>
    <row r="160" spans="1:9" s="317" customFormat="1" ht="12.75" customHeight="1" x14ac:dyDescent="0.25">
      <c r="A160" s="332"/>
      <c r="B160" s="338"/>
      <c r="C160" s="338"/>
      <c r="D160" s="335"/>
      <c r="E160" s="335"/>
      <c r="F160" s="326"/>
      <c r="G160" s="316"/>
      <c r="H160" s="316"/>
      <c r="I160" s="316"/>
    </row>
    <row r="161" spans="1:9" s="317" customFormat="1" ht="25.5" customHeight="1" x14ac:dyDescent="0.25">
      <c r="A161" s="319" t="s">
        <v>462</v>
      </c>
      <c r="B161" s="699" t="s">
        <v>356</v>
      </c>
      <c r="C161" s="699"/>
      <c r="D161" s="699" t="s">
        <v>139</v>
      </c>
      <c r="E161" s="699"/>
      <c r="F161" s="327"/>
      <c r="G161" s="316"/>
      <c r="H161" s="316"/>
      <c r="I161" s="316"/>
    </row>
    <row r="162" spans="1:9" s="317" customFormat="1" ht="24" customHeight="1" x14ac:dyDescent="0.25">
      <c r="A162" s="361" t="s">
        <v>145</v>
      </c>
      <c r="B162" s="427"/>
      <c r="C162" s="428"/>
      <c r="D162" s="427"/>
      <c r="E162" s="428"/>
      <c r="F162" s="326"/>
      <c r="G162" s="316"/>
      <c r="H162" s="316"/>
      <c r="I162" s="316"/>
    </row>
    <row r="163" spans="1:9" s="317" customFormat="1" ht="24" customHeight="1" x14ac:dyDescent="0.25">
      <c r="A163" s="341" t="s">
        <v>380</v>
      </c>
      <c r="B163" s="423"/>
      <c r="C163" s="424">
        <v>72693100</v>
      </c>
      <c r="D163" s="423"/>
      <c r="E163" s="424">
        <v>68591000</v>
      </c>
      <c r="F163" s="326"/>
      <c r="G163" s="316"/>
      <c r="H163" s="316"/>
      <c r="I163" s="316"/>
    </row>
    <row r="164" spans="1:9" s="317" customFormat="1" ht="24" customHeight="1" x14ac:dyDescent="0.25">
      <c r="A164" s="341" t="s">
        <v>801</v>
      </c>
      <c r="B164" s="423"/>
      <c r="C164" s="424">
        <v>8822</v>
      </c>
      <c r="D164" s="423"/>
      <c r="E164" s="424">
        <v>0</v>
      </c>
      <c r="F164" s="326"/>
      <c r="G164" s="316"/>
      <c r="H164" s="316"/>
      <c r="I164" s="316"/>
    </row>
    <row r="165" spans="1:9" s="317" customFormat="1" ht="24" customHeight="1" x14ac:dyDescent="0.25">
      <c r="A165" s="341" t="s">
        <v>381</v>
      </c>
      <c r="B165" s="423"/>
      <c r="C165" s="424">
        <v>65600000</v>
      </c>
      <c r="D165" s="423"/>
      <c r="E165" s="424">
        <v>65600000</v>
      </c>
      <c r="F165" s="326"/>
      <c r="G165" s="316"/>
      <c r="H165" s="316"/>
      <c r="I165" s="316"/>
    </row>
    <row r="166" spans="1:9" s="317" customFormat="1" ht="24" customHeight="1" x14ac:dyDescent="0.25">
      <c r="A166" s="341" t="s">
        <v>379</v>
      </c>
      <c r="B166" s="429"/>
      <c r="C166" s="430">
        <v>3600000</v>
      </c>
      <c r="D166" s="429"/>
      <c r="E166" s="430">
        <v>3600000</v>
      </c>
      <c r="F166" s="387"/>
      <c r="G166" s="316"/>
      <c r="H166" s="316"/>
      <c r="I166" s="316"/>
    </row>
    <row r="167" spans="1:9" s="317" customFormat="1" ht="24" customHeight="1" x14ac:dyDescent="0.25">
      <c r="A167" s="329" t="s">
        <v>173</v>
      </c>
      <c r="B167" s="425"/>
      <c r="C167" s="426">
        <f>17441954+45417300-3600000</f>
        <v>59259254</v>
      </c>
      <c r="D167" s="425"/>
      <c r="E167" s="426">
        <f>39917300+85770055-3600000</f>
        <v>122087355</v>
      </c>
      <c r="F167" s="387"/>
      <c r="G167" s="316"/>
      <c r="H167" s="316"/>
      <c r="I167" s="316"/>
    </row>
    <row r="168" spans="1:9" s="317" customFormat="1" ht="24" customHeight="1" x14ac:dyDescent="0.25">
      <c r="A168" s="330" t="s">
        <v>148</v>
      </c>
      <c r="B168" s="336"/>
      <c r="C168" s="337">
        <f>SUM(C163:C167)</f>
        <v>201161176</v>
      </c>
      <c r="D168" s="336"/>
      <c r="E168" s="337">
        <f>SUM(E163:E167)</f>
        <v>259878355</v>
      </c>
      <c r="F168" s="387"/>
      <c r="G168" s="316"/>
      <c r="H168" s="316"/>
      <c r="I168" s="316"/>
    </row>
    <row r="169" spans="1:9" s="317" customFormat="1" ht="22.5" customHeight="1" x14ac:dyDescent="0.25">
      <c r="A169" s="361" t="s">
        <v>170</v>
      </c>
      <c r="B169" s="427"/>
      <c r="C169" s="428"/>
      <c r="D169" s="427"/>
      <c r="E169" s="428"/>
      <c r="F169" s="387"/>
      <c r="G169" s="316"/>
      <c r="H169" s="316"/>
      <c r="I169" s="316"/>
    </row>
    <row r="170" spans="1:9" s="317" customFormat="1" ht="22.5" customHeight="1" x14ac:dyDescent="0.25">
      <c r="A170" s="431" t="s">
        <v>172</v>
      </c>
      <c r="B170" s="432"/>
      <c r="C170" s="433">
        <v>1100000000</v>
      </c>
      <c r="D170" s="432"/>
      <c r="E170" s="433">
        <v>600000000</v>
      </c>
      <c r="F170" s="387"/>
      <c r="G170" s="316"/>
      <c r="H170" s="316"/>
      <c r="I170" s="316"/>
    </row>
    <row r="171" spans="1:9" s="379" customFormat="1" ht="22.5" customHeight="1" x14ac:dyDescent="0.25">
      <c r="A171" s="330" t="s">
        <v>148</v>
      </c>
      <c r="B171" s="336"/>
      <c r="C171" s="337">
        <f>SUM(C170)</f>
        <v>1100000000</v>
      </c>
      <c r="D171" s="336"/>
      <c r="E171" s="337">
        <f>SUM(E170)</f>
        <v>600000000</v>
      </c>
      <c r="F171" s="332"/>
      <c r="G171" s="378"/>
      <c r="H171" s="378"/>
      <c r="I171" s="378"/>
    </row>
    <row r="172" spans="1:9" s="317" customFormat="1" ht="20.25" customHeight="1" x14ac:dyDescent="0.25">
      <c r="A172" s="380"/>
      <c r="B172" s="316"/>
      <c r="C172" s="316"/>
      <c r="D172" s="316"/>
      <c r="E172" s="316"/>
      <c r="F172" s="316"/>
      <c r="G172" s="316"/>
      <c r="H172" s="316"/>
      <c r="I172" s="316"/>
    </row>
    <row r="173" spans="1:9" s="317" customFormat="1" ht="21.75" customHeight="1" x14ac:dyDescent="0.25">
      <c r="A173" s="319" t="s">
        <v>463</v>
      </c>
      <c r="B173" s="699" t="s">
        <v>356</v>
      </c>
      <c r="C173" s="699"/>
      <c r="D173" s="699" t="s">
        <v>139</v>
      </c>
      <c r="E173" s="699"/>
      <c r="F173" s="316"/>
      <c r="G173" s="316"/>
      <c r="H173" s="316"/>
      <c r="I173" s="316"/>
    </row>
    <row r="174" spans="1:9" s="317" customFormat="1" ht="24" customHeight="1" x14ac:dyDescent="0.25">
      <c r="A174" s="361" t="s">
        <v>145</v>
      </c>
      <c r="B174" s="427"/>
      <c r="C174" s="434"/>
      <c r="D174" s="427"/>
      <c r="E174" s="434"/>
      <c r="F174" s="316"/>
      <c r="G174" s="316"/>
      <c r="H174" s="316"/>
      <c r="I174" s="316"/>
    </row>
    <row r="175" spans="1:9" s="317" customFormat="1" ht="25.5" customHeight="1" x14ac:dyDescent="0.25">
      <c r="A175" s="569" t="s">
        <v>797</v>
      </c>
      <c r="B175" s="342"/>
      <c r="C175" s="343">
        <f>14545454545+4545454545</f>
        <v>19090909090</v>
      </c>
      <c r="D175" s="342"/>
      <c r="E175" s="479">
        <v>14545454545</v>
      </c>
      <c r="F175" s="316"/>
      <c r="G175" s="316"/>
      <c r="H175" s="316"/>
      <c r="I175" s="316"/>
    </row>
    <row r="176" spans="1:9" s="317" customFormat="1" ht="28.5" customHeight="1" x14ac:dyDescent="0.25">
      <c r="A176" s="330" t="s">
        <v>148</v>
      </c>
      <c r="B176" s="336"/>
      <c r="C176" s="337">
        <f>SUM(C175:C175)</f>
        <v>19090909090</v>
      </c>
      <c r="D176" s="336"/>
      <c r="E176" s="337">
        <f>SUM(E175:E175)</f>
        <v>14545454545</v>
      </c>
      <c r="F176" s="316"/>
      <c r="G176" s="316"/>
      <c r="H176" s="316"/>
      <c r="I176" s="316"/>
    </row>
    <row r="177" spans="1:9" s="317" customFormat="1" ht="18.75" customHeight="1" x14ac:dyDescent="0.25">
      <c r="A177" s="333"/>
      <c r="B177" s="338"/>
      <c r="C177" s="338"/>
      <c r="D177" s="338"/>
      <c r="E177" s="338"/>
      <c r="F177" s="316"/>
      <c r="G177" s="316"/>
      <c r="H177" s="316"/>
      <c r="I177" s="316"/>
    </row>
    <row r="178" spans="1:9" s="317" customFormat="1" ht="24.75" customHeight="1" x14ac:dyDescent="0.25">
      <c r="A178" s="319" t="s">
        <v>464</v>
      </c>
      <c r="B178" s="699" t="s">
        <v>356</v>
      </c>
      <c r="C178" s="699"/>
      <c r="D178" s="699" t="s">
        <v>139</v>
      </c>
      <c r="E178" s="699"/>
      <c r="F178" s="316"/>
      <c r="G178" s="316"/>
      <c r="H178" s="316"/>
      <c r="I178" s="316"/>
    </row>
    <row r="179" spans="1:9" s="317" customFormat="1" ht="27.75" customHeight="1" x14ac:dyDescent="0.25">
      <c r="A179" s="437" t="s">
        <v>170</v>
      </c>
      <c r="B179" s="438"/>
      <c r="C179" s="439"/>
      <c r="D179" s="438"/>
      <c r="E179" s="439"/>
      <c r="F179" s="316"/>
      <c r="G179" s="316"/>
      <c r="H179" s="316"/>
      <c r="I179" s="316"/>
    </row>
    <row r="180" spans="1:9" s="317" customFormat="1" ht="24.75" customHeight="1" x14ac:dyDescent="0.25">
      <c r="A180" s="329" t="s">
        <v>174</v>
      </c>
      <c r="B180" s="704">
        <v>8305902776</v>
      </c>
      <c r="C180" s="705"/>
      <c r="D180" s="704">
        <v>9517286502</v>
      </c>
      <c r="E180" s="705"/>
      <c r="F180" s="316"/>
      <c r="G180" s="316"/>
      <c r="H180" s="316"/>
      <c r="I180" s="316"/>
    </row>
    <row r="181" spans="1:9" s="317" customFormat="1" ht="29.25" customHeight="1" x14ac:dyDescent="0.25">
      <c r="A181" s="330" t="s">
        <v>148</v>
      </c>
      <c r="B181" s="706">
        <f>B180</f>
        <v>8305902776</v>
      </c>
      <c r="C181" s="707"/>
      <c r="D181" s="706">
        <f>D180</f>
        <v>9517286502</v>
      </c>
      <c r="E181" s="707"/>
      <c r="F181" s="316"/>
      <c r="G181" s="316"/>
      <c r="H181" s="316"/>
      <c r="I181" s="316"/>
    </row>
    <row r="182" spans="1:9" s="317" customFormat="1" ht="24.75" customHeight="1" x14ac:dyDescent="0.25">
      <c r="A182" s="333"/>
      <c r="B182" s="331"/>
      <c r="C182" s="331"/>
      <c r="D182" s="331"/>
      <c r="E182" s="331"/>
      <c r="F182" s="316"/>
      <c r="G182" s="316"/>
      <c r="H182" s="316"/>
      <c r="I182" s="316"/>
    </row>
    <row r="183" spans="1:9" s="317" customFormat="1" ht="24.75" customHeight="1" x14ac:dyDescent="0.25">
      <c r="A183" s="333"/>
      <c r="B183" s="331"/>
      <c r="C183" s="331"/>
      <c r="D183" s="331"/>
      <c r="E183" s="331"/>
      <c r="F183" s="316"/>
      <c r="G183" s="316"/>
      <c r="H183" s="316"/>
      <c r="I183" s="316"/>
    </row>
    <row r="184" spans="1:9" s="317" customFormat="1" ht="24.75" customHeight="1" x14ac:dyDescent="0.25">
      <c r="A184" s="333"/>
      <c r="B184" s="331"/>
      <c r="C184" s="331"/>
      <c r="D184" s="331"/>
      <c r="E184" s="331"/>
      <c r="F184" s="316"/>
      <c r="G184" s="316"/>
      <c r="H184" s="316"/>
      <c r="I184" s="316"/>
    </row>
    <row r="185" spans="1:9" s="317" customFormat="1" ht="24.75" customHeight="1" x14ac:dyDescent="0.25">
      <c r="A185" s="333"/>
      <c r="B185" s="331"/>
      <c r="C185" s="331"/>
      <c r="D185" s="331"/>
      <c r="E185" s="331"/>
      <c r="F185" s="316"/>
      <c r="G185" s="316"/>
      <c r="H185" s="316"/>
      <c r="I185" s="316"/>
    </row>
    <row r="186" spans="1:9" s="317" customFormat="1" ht="24.75" customHeight="1" x14ac:dyDescent="0.25">
      <c r="A186" s="333"/>
      <c r="B186" s="331"/>
      <c r="C186" s="331"/>
      <c r="D186" s="331"/>
      <c r="E186" s="331"/>
      <c r="F186" s="316"/>
      <c r="G186" s="316"/>
      <c r="H186" s="316"/>
      <c r="I186" s="316"/>
    </row>
    <row r="187" spans="1:9" s="317" customFormat="1" ht="24.75" customHeight="1" x14ac:dyDescent="0.25">
      <c r="A187" s="536"/>
      <c r="B187" s="331"/>
      <c r="C187" s="331"/>
      <c r="D187" s="331"/>
      <c r="E187" s="331"/>
      <c r="F187" s="316"/>
      <c r="G187" s="316"/>
      <c r="H187" s="316"/>
      <c r="I187" s="316"/>
    </row>
    <row r="188" spans="1:9" s="317" customFormat="1" ht="24.75" customHeight="1" x14ac:dyDescent="0.25">
      <c r="A188" s="536"/>
      <c r="B188" s="331"/>
      <c r="C188" s="331"/>
      <c r="D188" s="331"/>
      <c r="E188" s="331"/>
      <c r="F188" s="316"/>
      <c r="G188" s="316"/>
      <c r="H188" s="316"/>
      <c r="I188" s="316"/>
    </row>
    <row r="189" spans="1:9" s="317" customFormat="1" ht="24.75" customHeight="1" x14ac:dyDescent="0.25">
      <c r="A189" s="536"/>
      <c r="B189" s="331"/>
      <c r="C189" s="331"/>
      <c r="D189" s="331"/>
      <c r="E189" s="331"/>
      <c r="F189" s="316"/>
      <c r="G189" s="316"/>
      <c r="H189" s="316"/>
      <c r="I189" s="316"/>
    </row>
    <row r="190" spans="1:9" s="317" customFormat="1" ht="24.75" customHeight="1" x14ac:dyDescent="0.25">
      <c r="A190" s="536"/>
      <c r="B190" s="331"/>
      <c r="C190" s="331"/>
      <c r="D190" s="331"/>
      <c r="E190" s="331"/>
      <c r="F190" s="316"/>
      <c r="G190" s="316"/>
      <c r="H190" s="316"/>
      <c r="I190" s="316"/>
    </row>
    <row r="191" spans="1:9" s="317" customFormat="1" ht="24.75" customHeight="1" x14ac:dyDescent="0.25">
      <c r="A191" s="536"/>
      <c r="B191" s="331"/>
      <c r="C191" s="331"/>
      <c r="D191" s="331"/>
      <c r="E191" s="331"/>
      <c r="F191" s="316"/>
      <c r="G191" s="316"/>
      <c r="H191" s="316"/>
      <c r="I191" s="316"/>
    </row>
    <row r="192" spans="1:9" s="317" customFormat="1" ht="24.75" customHeight="1" x14ac:dyDescent="0.25">
      <c r="A192" s="536"/>
      <c r="B192" s="331"/>
      <c r="C192" s="331"/>
      <c r="D192" s="331"/>
      <c r="E192" s="331"/>
      <c r="F192" s="316"/>
      <c r="G192" s="316"/>
      <c r="H192" s="316"/>
      <c r="I192" s="316"/>
    </row>
    <row r="193" spans="1:9" s="317" customFormat="1" ht="24.75" customHeight="1" x14ac:dyDescent="0.25">
      <c r="A193" s="536"/>
      <c r="B193" s="331"/>
      <c r="C193" s="331"/>
      <c r="D193" s="331"/>
      <c r="E193" s="331"/>
      <c r="F193" s="316"/>
      <c r="G193" s="316"/>
      <c r="H193" s="316"/>
      <c r="I193" s="316"/>
    </row>
    <row r="194" spans="1:9" s="317" customFormat="1" ht="24.75" customHeight="1" x14ac:dyDescent="0.25">
      <c r="A194" s="536"/>
      <c r="B194" s="331"/>
      <c r="C194" s="331"/>
      <c r="D194" s="331"/>
      <c r="E194" s="331"/>
      <c r="F194" s="316"/>
      <c r="G194" s="316"/>
      <c r="H194" s="316"/>
      <c r="I194" s="316"/>
    </row>
    <row r="195" spans="1:9" s="379" customFormat="1" ht="24.75" customHeight="1" x14ac:dyDescent="0.25">
      <c r="A195" s="441" t="s">
        <v>186</v>
      </c>
      <c r="B195" s="699" t="s">
        <v>356</v>
      </c>
      <c r="C195" s="699"/>
      <c r="D195" s="712" t="s">
        <v>139</v>
      </c>
      <c r="E195" s="713"/>
      <c r="F195" s="378"/>
      <c r="G195" s="378"/>
      <c r="H195" s="378"/>
      <c r="I195" s="378"/>
    </row>
    <row r="196" spans="1:9" s="317" customFormat="1" ht="24.75" customHeight="1" x14ac:dyDescent="0.25">
      <c r="A196" s="466" t="s">
        <v>658</v>
      </c>
      <c r="B196" s="444"/>
      <c r="C196" s="340">
        <v>0</v>
      </c>
      <c r="D196" s="444"/>
      <c r="E196" s="478">
        <v>17937580000</v>
      </c>
      <c r="F196" s="316"/>
      <c r="G196" s="316"/>
      <c r="H196" s="316"/>
      <c r="I196" s="316"/>
    </row>
    <row r="197" spans="1:9" s="317" customFormat="1" ht="24.75" customHeight="1" x14ac:dyDescent="0.25">
      <c r="A197" s="443" t="s">
        <v>528</v>
      </c>
      <c r="B197" s="435"/>
      <c r="C197" s="436">
        <v>35000000000</v>
      </c>
      <c r="D197" s="435"/>
      <c r="E197" s="481">
        <v>17062420000</v>
      </c>
      <c r="F197" s="316"/>
      <c r="G197" s="316"/>
      <c r="H197" s="316"/>
      <c r="I197" s="316"/>
    </row>
    <row r="198" spans="1:9" s="317" customFormat="1" ht="24.75" customHeight="1" x14ac:dyDescent="0.25">
      <c r="A198" s="330" t="s">
        <v>148</v>
      </c>
      <c r="B198" s="445"/>
      <c r="C198" s="446">
        <f>C197+C196</f>
        <v>35000000000</v>
      </c>
      <c r="D198" s="445"/>
      <c r="E198" s="446">
        <f>E197+E196</f>
        <v>35000000000</v>
      </c>
      <c r="F198" s="316"/>
      <c r="G198" s="316"/>
      <c r="H198" s="316"/>
      <c r="I198" s="316"/>
    </row>
    <row r="199" spans="1:9" s="317" customFormat="1" ht="19.5" customHeight="1" x14ac:dyDescent="0.25">
      <c r="A199" s="333"/>
      <c r="B199" s="390"/>
      <c r="C199" s="390"/>
      <c r="D199" s="390"/>
      <c r="E199" s="390"/>
      <c r="F199" s="316"/>
      <c r="G199" s="316"/>
      <c r="H199" s="316"/>
      <c r="I199" s="316"/>
    </row>
    <row r="200" spans="1:9" s="317" customFormat="1" ht="24.75" customHeight="1" x14ac:dyDescent="0.25">
      <c r="A200" s="447" t="s">
        <v>388</v>
      </c>
      <c r="B200" s="699" t="s">
        <v>356</v>
      </c>
      <c r="C200" s="699"/>
      <c r="D200" s="712" t="s">
        <v>139</v>
      </c>
      <c r="E200" s="713"/>
      <c r="F200" s="316"/>
      <c r="G200" s="316"/>
      <c r="H200" s="316"/>
      <c r="I200" s="316"/>
    </row>
    <row r="201" spans="1:9" s="317" customFormat="1" ht="24.75" customHeight="1" x14ac:dyDescent="0.25">
      <c r="A201" s="448" t="s">
        <v>456</v>
      </c>
      <c r="B201" s="451"/>
      <c r="C201" s="452">
        <f>C202+C203</f>
        <v>17755505854</v>
      </c>
      <c r="D201" s="451"/>
      <c r="E201" s="452">
        <v>14755505854</v>
      </c>
      <c r="F201" s="316"/>
      <c r="G201" s="316"/>
      <c r="H201" s="316"/>
      <c r="I201" s="316"/>
    </row>
    <row r="202" spans="1:9" s="317" customFormat="1" ht="24" customHeight="1" x14ac:dyDescent="0.25">
      <c r="A202" s="449" t="s">
        <v>526</v>
      </c>
      <c r="B202" s="453"/>
      <c r="C202" s="454">
        <v>17105505854</v>
      </c>
      <c r="D202" s="453"/>
      <c r="E202" s="454">
        <v>14105505854</v>
      </c>
      <c r="F202" s="316"/>
      <c r="G202" s="316"/>
      <c r="H202" s="316"/>
      <c r="I202" s="316"/>
    </row>
    <row r="203" spans="1:9" s="317" customFormat="1" ht="24" customHeight="1" x14ac:dyDescent="0.25">
      <c r="A203" s="450" t="s">
        <v>527</v>
      </c>
      <c r="B203" s="455"/>
      <c r="C203" s="456">
        <f>E203</f>
        <v>650000000</v>
      </c>
      <c r="D203" s="455"/>
      <c r="E203" s="456">
        <v>650000000</v>
      </c>
      <c r="F203" s="316"/>
      <c r="G203" s="316"/>
      <c r="H203" s="316"/>
      <c r="I203" s="316"/>
    </row>
    <row r="204" spans="1:9" s="317" customFormat="1" ht="24.75" customHeight="1" x14ac:dyDescent="0.25">
      <c r="A204" s="330" t="s">
        <v>148</v>
      </c>
      <c r="B204" s="413"/>
      <c r="C204" s="414">
        <f>SUM(C201:C201)</f>
        <v>17755505854</v>
      </c>
      <c r="D204" s="413"/>
      <c r="E204" s="414">
        <f>SUM(E201:E201)</f>
        <v>14755505854</v>
      </c>
      <c r="F204" s="316"/>
      <c r="G204" s="316"/>
      <c r="H204" s="316"/>
      <c r="I204" s="316"/>
    </row>
    <row r="205" spans="1:9" s="317" customFormat="1" ht="15.75" x14ac:dyDescent="0.25">
      <c r="A205" s="380"/>
      <c r="B205" s="316"/>
      <c r="C205" s="316"/>
      <c r="D205" s="316"/>
      <c r="E205" s="316"/>
      <c r="F205" s="316"/>
      <c r="G205" s="316"/>
      <c r="H205" s="316"/>
      <c r="I205" s="316"/>
    </row>
    <row r="206" spans="1:9" s="317" customFormat="1" ht="23.25" customHeight="1" x14ac:dyDescent="0.25">
      <c r="A206" s="321" t="s">
        <v>673</v>
      </c>
      <c r="B206" s="327"/>
      <c r="C206" s="389" t="s">
        <v>529</v>
      </c>
      <c r="D206" s="327"/>
      <c r="E206" s="316"/>
      <c r="F206" s="316"/>
      <c r="G206" s="316"/>
      <c r="H206" s="316"/>
      <c r="I206" s="316"/>
    </row>
    <row r="207" spans="1:9" s="317" customFormat="1" ht="24.75" customHeight="1" x14ac:dyDescent="0.25">
      <c r="A207" s="388" t="s">
        <v>389</v>
      </c>
      <c r="B207" s="383"/>
      <c r="C207" s="383">
        <v>4011662947</v>
      </c>
      <c r="D207" s="383"/>
      <c r="F207" s="316"/>
      <c r="G207" s="316"/>
      <c r="H207" s="316"/>
      <c r="I207" s="316"/>
    </row>
    <row r="208" spans="1:9" s="317" customFormat="1" ht="24.75" customHeight="1" x14ac:dyDescent="0.25">
      <c r="A208" s="326" t="s">
        <v>187</v>
      </c>
      <c r="B208" s="325"/>
      <c r="C208" s="325">
        <v>3463150000</v>
      </c>
      <c r="D208" s="325"/>
      <c r="F208" s="316"/>
      <c r="G208" s="316"/>
      <c r="H208" s="316"/>
      <c r="I208" s="316"/>
    </row>
    <row r="209" spans="1:9" s="317" customFormat="1" ht="24.75" customHeight="1" x14ac:dyDescent="0.25">
      <c r="A209" s="326" t="s">
        <v>188</v>
      </c>
      <c r="B209" s="325"/>
      <c r="C209" s="493">
        <f>144831000+91227000</f>
        <v>236058000</v>
      </c>
      <c r="D209" s="493"/>
      <c r="F209" s="316"/>
      <c r="G209" s="316"/>
      <c r="H209" s="316"/>
      <c r="I209" s="316"/>
    </row>
    <row r="210" spans="1:9" s="317" customFormat="1" ht="24.75" customHeight="1" x14ac:dyDescent="0.25">
      <c r="A210" s="388" t="s">
        <v>390</v>
      </c>
      <c r="B210" s="325"/>
      <c r="C210" s="325">
        <f>C207+C208-C209</f>
        <v>7238754947</v>
      </c>
      <c r="D210" s="325"/>
      <c r="F210" s="316"/>
      <c r="G210" s="316"/>
      <c r="H210" s="316"/>
      <c r="I210" s="316"/>
    </row>
    <row r="211" spans="1:9" s="317" customFormat="1" ht="39.75" customHeight="1" x14ac:dyDescent="0.25">
      <c r="A211" s="314" t="s">
        <v>189</v>
      </c>
      <c r="B211" s="314"/>
      <c r="C211" s="314"/>
      <c r="D211" s="316"/>
      <c r="E211" s="316"/>
      <c r="F211" s="316"/>
      <c r="G211" s="316"/>
      <c r="H211" s="316"/>
      <c r="I211" s="316"/>
    </row>
    <row r="212" spans="1:9" s="317" customFormat="1" ht="18.75" customHeight="1" x14ac:dyDescent="0.25">
      <c r="A212" s="314"/>
      <c r="B212" s="314"/>
      <c r="C212" s="314"/>
      <c r="D212" s="316"/>
      <c r="E212" s="316"/>
      <c r="F212" s="316"/>
      <c r="G212" s="316"/>
      <c r="H212" s="316"/>
      <c r="I212" s="316"/>
    </row>
    <row r="213" spans="1:9" s="323" customFormat="1" ht="24.75" customHeight="1" x14ac:dyDescent="0.25">
      <c r="A213" s="442" t="s">
        <v>662</v>
      </c>
      <c r="B213" s="712" t="s">
        <v>391</v>
      </c>
      <c r="C213" s="713"/>
      <c r="D213" s="712" t="s">
        <v>392</v>
      </c>
      <c r="E213" s="713"/>
      <c r="F213" s="392"/>
      <c r="G213" s="392"/>
      <c r="H213" s="392"/>
      <c r="I213" s="392"/>
    </row>
    <row r="214" spans="1:9" s="317" customFormat="1" ht="25.5" customHeight="1" x14ac:dyDescent="0.25">
      <c r="A214" s="458" t="s">
        <v>398</v>
      </c>
      <c r="B214" s="741">
        <v>14304032264</v>
      </c>
      <c r="C214" s="742"/>
      <c r="D214" s="741">
        <v>28155748988</v>
      </c>
      <c r="E214" s="742"/>
      <c r="F214" s="383"/>
      <c r="G214" s="383"/>
      <c r="H214" s="316"/>
      <c r="I214" s="316"/>
    </row>
    <row r="215" spans="1:9" s="317" customFormat="1" ht="25.5" customHeight="1" x14ac:dyDescent="0.25">
      <c r="A215" s="341" t="s">
        <v>399</v>
      </c>
      <c r="B215" s="743">
        <f>62269104940</f>
        <v>62269104940</v>
      </c>
      <c r="C215" s="744"/>
      <c r="D215" s="743">
        <v>116865141101</v>
      </c>
      <c r="E215" s="744"/>
      <c r="F215" s="383"/>
      <c r="G215" s="383"/>
      <c r="H215" s="316"/>
      <c r="I215" s="316"/>
    </row>
    <row r="216" spans="1:9" s="317" customFormat="1" ht="25.5" customHeight="1" x14ac:dyDescent="0.25">
      <c r="A216" s="431" t="s">
        <v>400</v>
      </c>
      <c r="B216" s="745">
        <f>4444082355</f>
        <v>4444082355</v>
      </c>
      <c r="C216" s="746"/>
      <c r="D216" s="745">
        <v>8808805877</v>
      </c>
      <c r="E216" s="746"/>
      <c r="F216" s="383"/>
      <c r="G216" s="383"/>
      <c r="H216" s="316"/>
      <c r="I216" s="316"/>
    </row>
    <row r="217" spans="1:9" s="317" customFormat="1" ht="25.5" customHeight="1" x14ac:dyDescent="0.25">
      <c r="A217" s="353" t="s">
        <v>148</v>
      </c>
      <c r="B217" s="706">
        <f>SUM(B214:C216)</f>
        <v>81017219559</v>
      </c>
      <c r="C217" s="707"/>
      <c r="D217" s="706">
        <f>SUM(D214:E216)</f>
        <v>153829695966</v>
      </c>
      <c r="E217" s="707"/>
      <c r="F217" s="316"/>
      <c r="G217" s="383"/>
      <c r="H217" s="316"/>
      <c r="I217" s="316"/>
    </row>
    <row r="218" spans="1:9" s="317" customFormat="1" ht="16.5" customHeight="1" x14ac:dyDescent="0.25">
      <c r="A218" s="322"/>
      <c r="B218" s="331"/>
      <c r="C218" s="331"/>
      <c r="D218" s="331"/>
      <c r="E218" s="331"/>
      <c r="F218" s="383"/>
      <c r="G218" s="383"/>
      <c r="H218" s="316"/>
      <c r="I218" s="316"/>
    </row>
    <row r="219" spans="1:9" s="317" customFormat="1" ht="25.5" customHeight="1" x14ac:dyDescent="0.25">
      <c r="A219" s="319" t="s">
        <v>190</v>
      </c>
      <c r="B219" s="712" t="s">
        <v>391</v>
      </c>
      <c r="C219" s="713"/>
      <c r="D219" s="736" t="s">
        <v>392</v>
      </c>
      <c r="E219" s="737"/>
      <c r="F219" s="316"/>
      <c r="G219" s="316"/>
      <c r="H219" s="316"/>
      <c r="I219" s="316"/>
    </row>
    <row r="220" spans="1:9" s="317" customFormat="1" ht="24.75" customHeight="1" x14ac:dyDescent="0.25">
      <c r="A220" s="324" t="s">
        <v>191</v>
      </c>
      <c r="B220" s="753"/>
      <c r="C220" s="754"/>
      <c r="D220" s="753"/>
      <c r="E220" s="754"/>
      <c r="F220" s="316"/>
      <c r="G220" s="316"/>
      <c r="H220" s="316"/>
      <c r="I220" s="316"/>
    </row>
    <row r="221" spans="1:9" s="317" customFormat="1" ht="24.75" customHeight="1" x14ac:dyDescent="0.25">
      <c r="A221" s="420" t="s">
        <v>192</v>
      </c>
      <c r="B221" s="745">
        <v>362387815</v>
      </c>
      <c r="C221" s="746"/>
      <c r="D221" s="745">
        <v>362387815</v>
      </c>
      <c r="E221" s="746"/>
      <c r="F221" s="316"/>
      <c r="G221" s="383"/>
      <c r="H221" s="316"/>
      <c r="I221" s="316"/>
    </row>
    <row r="222" spans="1:9" s="317" customFormat="1" ht="24.75" customHeight="1" x14ac:dyDescent="0.25">
      <c r="A222" s="353" t="s">
        <v>148</v>
      </c>
      <c r="B222" s="755">
        <f>SUM(B221:B221)</f>
        <v>362387815</v>
      </c>
      <c r="C222" s="756"/>
      <c r="D222" s="755">
        <f>SUM(D221:D221)</f>
        <v>362387815</v>
      </c>
      <c r="E222" s="756"/>
      <c r="F222" s="316"/>
      <c r="G222" s="316"/>
      <c r="H222" s="316"/>
      <c r="I222" s="316"/>
    </row>
    <row r="223" spans="1:9" s="317" customFormat="1" ht="16.5" customHeight="1" x14ac:dyDescent="0.25">
      <c r="A223" s="322"/>
      <c r="B223" s="393"/>
      <c r="C223" s="393"/>
      <c r="D223" s="393"/>
      <c r="E223" s="393"/>
      <c r="F223" s="316"/>
      <c r="G223" s="316"/>
      <c r="H223" s="316"/>
      <c r="I223" s="316"/>
    </row>
    <row r="224" spans="1:9" s="317" customFormat="1" ht="21.75" customHeight="1" x14ac:dyDescent="0.25">
      <c r="A224" s="319" t="s">
        <v>193</v>
      </c>
      <c r="B224" s="712" t="s">
        <v>391</v>
      </c>
      <c r="C224" s="713"/>
      <c r="D224" s="739" t="s">
        <v>392</v>
      </c>
      <c r="E224" s="740"/>
      <c r="F224" s="316"/>
      <c r="G224" s="316"/>
      <c r="H224" s="316"/>
      <c r="I224" s="316"/>
    </row>
    <row r="225" spans="1:9" s="317" customFormat="1" ht="24.75" customHeight="1" x14ac:dyDescent="0.25">
      <c r="A225" s="324" t="s">
        <v>194</v>
      </c>
      <c r="B225" s="731">
        <f>13233187887</f>
        <v>13233187887</v>
      </c>
      <c r="C225" s="732"/>
      <c r="D225" s="731">
        <v>25842124328</v>
      </c>
      <c r="E225" s="732"/>
      <c r="F225" s="383"/>
      <c r="G225" s="383"/>
      <c r="H225" s="316"/>
      <c r="I225" s="316"/>
    </row>
    <row r="226" spans="1:9" s="317" customFormat="1" ht="24.75" customHeight="1" x14ac:dyDescent="0.25">
      <c r="A226" s="328" t="s">
        <v>195</v>
      </c>
      <c r="B226" s="708">
        <f>46397615137</f>
        <v>46397615137</v>
      </c>
      <c r="C226" s="709"/>
      <c r="D226" s="708">
        <v>87492021749</v>
      </c>
      <c r="E226" s="709"/>
      <c r="F226" s="383"/>
      <c r="G226" s="383"/>
      <c r="H226" s="316"/>
      <c r="I226" s="316"/>
    </row>
    <row r="227" spans="1:9" s="317" customFormat="1" ht="24.75" customHeight="1" x14ac:dyDescent="0.25">
      <c r="A227" s="420" t="s">
        <v>196</v>
      </c>
      <c r="B227" s="704">
        <f>2311599488</f>
        <v>2311599488</v>
      </c>
      <c r="C227" s="705"/>
      <c r="D227" s="704">
        <v>5444679488</v>
      </c>
      <c r="E227" s="705"/>
      <c r="F227" s="383"/>
      <c r="G227" s="383"/>
      <c r="H227" s="316"/>
      <c r="I227" s="316"/>
    </row>
    <row r="228" spans="1:9" s="317" customFormat="1" ht="24.75" customHeight="1" x14ac:dyDescent="0.25">
      <c r="A228" s="353" t="s">
        <v>148</v>
      </c>
      <c r="B228" s="706">
        <f>SUM(B225:C227)</f>
        <v>61942402512</v>
      </c>
      <c r="C228" s="707"/>
      <c r="D228" s="706">
        <f>SUM(D225:E227)</f>
        <v>118778825565</v>
      </c>
      <c r="E228" s="707"/>
      <c r="F228" s="316"/>
      <c r="G228" s="383"/>
      <c r="H228" s="316"/>
      <c r="I228" s="316"/>
    </row>
    <row r="229" spans="1:9" s="317" customFormat="1" ht="16.5" customHeight="1" x14ac:dyDescent="0.25">
      <c r="A229" s="322"/>
      <c r="B229" s="331"/>
      <c r="C229" s="331"/>
      <c r="D229" s="331"/>
      <c r="E229" s="331"/>
      <c r="F229" s="316"/>
      <c r="G229" s="383"/>
      <c r="H229" s="316"/>
      <c r="I229" s="316"/>
    </row>
    <row r="230" spans="1:9" s="317" customFormat="1" ht="14.25" customHeight="1" x14ac:dyDescent="0.25">
      <c r="A230" s="322"/>
      <c r="B230" s="331"/>
      <c r="C230" s="331"/>
      <c r="D230" s="331"/>
      <c r="E230" s="331"/>
      <c r="F230" s="316"/>
      <c r="G230" s="383"/>
      <c r="H230" s="316"/>
      <c r="I230" s="316"/>
    </row>
    <row r="231" spans="1:9" s="317" customFormat="1" ht="21.75" customHeight="1" x14ac:dyDescent="0.25">
      <c r="A231" s="319" t="s">
        <v>651</v>
      </c>
      <c r="B231" s="712" t="s">
        <v>391</v>
      </c>
      <c r="C231" s="713"/>
      <c r="D231" s="739" t="s">
        <v>392</v>
      </c>
      <c r="E231" s="740"/>
      <c r="F231" s="316"/>
      <c r="G231" s="316"/>
      <c r="H231" s="316"/>
      <c r="I231" s="316"/>
    </row>
    <row r="232" spans="1:9" s="317" customFormat="1" ht="21.75" customHeight="1" x14ac:dyDescent="0.25">
      <c r="A232" s="324" t="s">
        <v>197</v>
      </c>
      <c r="B232" s="339"/>
      <c r="C232" s="340">
        <v>149906976</v>
      </c>
      <c r="D232" s="339"/>
      <c r="E232" s="483">
        <v>168961409</v>
      </c>
      <c r="F232" s="316"/>
      <c r="G232" s="383"/>
      <c r="H232" s="316"/>
      <c r="I232" s="316"/>
    </row>
    <row r="233" spans="1:9" s="317" customFormat="1" ht="21.75" customHeight="1" x14ac:dyDescent="0.25">
      <c r="A233" s="341" t="s">
        <v>641</v>
      </c>
      <c r="B233" s="464"/>
      <c r="C233" s="343">
        <v>183298</v>
      </c>
      <c r="D233" s="464"/>
      <c r="E233" s="484">
        <v>183298</v>
      </c>
      <c r="F233" s="316"/>
      <c r="G233" s="383"/>
      <c r="H233" s="316"/>
      <c r="I233" s="316"/>
    </row>
    <row r="234" spans="1:9" s="317" customFormat="1" ht="21.75" customHeight="1" x14ac:dyDescent="0.25">
      <c r="A234" s="431" t="s">
        <v>670</v>
      </c>
      <c r="B234" s="435"/>
      <c r="C234" s="436">
        <v>0</v>
      </c>
      <c r="D234" s="435"/>
      <c r="E234" s="485">
        <v>0</v>
      </c>
      <c r="F234" s="316"/>
      <c r="G234" s="383"/>
      <c r="H234" s="316"/>
      <c r="I234" s="316"/>
    </row>
    <row r="235" spans="1:9" s="317" customFormat="1" ht="21.75" customHeight="1" x14ac:dyDescent="0.25">
      <c r="A235" s="353" t="s">
        <v>148</v>
      </c>
      <c r="B235" s="440"/>
      <c r="C235" s="417">
        <f>SUM(C232:C234)</f>
        <v>150090274</v>
      </c>
      <c r="D235" s="440"/>
      <c r="E235" s="417">
        <f>SUM(E232:E234)</f>
        <v>169144707</v>
      </c>
      <c r="F235" s="316"/>
      <c r="G235" s="316"/>
      <c r="H235" s="316"/>
      <c r="I235" s="316"/>
    </row>
    <row r="236" spans="1:9" s="317" customFormat="1" ht="17.25" customHeight="1" x14ac:dyDescent="0.25">
      <c r="A236" s="322"/>
      <c r="B236" s="331"/>
      <c r="C236" s="331"/>
      <c r="D236" s="331"/>
      <c r="E236" s="331"/>
      <c r="F236" s="316"/>
      <c r="G236" s="316"/>
      <c r="H236" s="316"/>
      <c r="I236" s="316"/>
    </row>
    <row r="237" spans="1:9" s="317" customFormat="1" ht="24.75" customHeight="1" x14ac:dyDescent="0.25">
      <c r="A237" s="319" t="s">
        <v>652</v>
      </c>
      <c r="B237" s="712" t="s">
        <v>391</v>
      </c>
      <c r="C237" s="713"/>
      <c r="D237" s="739" t="s">
        <v>392</v>
      </c>
      <c r="E237" s="740"/>
      <c r="F237" s="316"/>
      <c r="G237" s="316"/>
      <c r="H237" s="316"/>
      <c r="I237" s="316"/>
    </row>
    <row r="238" spans="1:9" s="317" customFormat="1" ht="24.75" customHeight="1" x14ac:dyDescent="0.25">
      <c r="A238" s="324" t="s">
        <v>198</v>
      </c>
      <c r="B238" s="339"/>
      <c r="C238" s="340">
        <f>1210586158</f>
        <v>1210586158</v>
      </c>
      <c r="D238" s="339"/>
      <c r="E238" s="483">
        <v>2516498480</v>
      </c>
      <c r="F238" s="316"/>
      <c r="G238" s="383"/>
      <c r="H238" s="316"/>
      <c r="I238" s="316"/>
    </row>
    <row r="239" spans="1:9" s="317" customFormat="1" ht="24.75" customHeight="1" x14ac:dyDescent="0.25">
      <c r="A239" s="341" t="s">
        <v>432</v>
      </c>
      <c r="B239" s="342"/>
      <c r="C239" s="343">
        <f>90520800</f>
        <v>90520800</v>
      </c>
      <c r="D239" s="342"/>
      <c r="E239" s="484">
        <v>508167500</v>
      </c>
      <c r="F239" s="316"/>
      <c r="G239" s="383"/>
      <c r="H239" s="316"/>
      <c r="I239" s="316"/>
    </row>
    <row r="240" spans="1:9" s="317" customFormat="1" ht="25.5" customHeight="1" x14ac:dyDescent="0.25">
      <c r="A240" s="341" t="s">
        <v>671</v>
      </c>
      <c r="B240" s="342"/>
      <c r="C240" s="343">
        <f>130670</f>
        <v>130670</v>
      </c>
      <c r="D240" s="342"/>
      <c r="E240" s="343">
        <v>130670</v>
      </c>
      <c r="F240" s="316"/>
      <c r="G240" s="383"/>
      <c r="H240" s="316"/>
      <c r="I240" s="316"/>
    </row>
    <row r="241" spans="1:9" s="317" customFormat="1" ht="24.75" customHeight="1" x14ac:dyDescent="0.25">
      <c r="A241" s="431" t="s">
        <v>642</v>
      </c>
      <c r="B241" s="435"/>
      <c r="C241" s="436">
        <v>43000000</v>
      </c>
      <c r="D241" s="435"/>
      <c r="E241" s="436">
        <v>0</v>
      </c>
      <c r="F241" s="316"/>
      <c r="G241" s="383"/>
      <c r="H241" s="316"/>
      <c r="I241" s="316"/>
    </row>
    <row r="242" spans="1:9" s="317" customFormat="1" ht="24.75" customHeight="1" x14ac:dyDescent="0.25">
      <c r="A242" s="353" t="s">
        <v>148</v>
      </c>
      <c r="B242" s="440"/>
      <c r="C242" s="417">
        <f>SUM(C238:C241)</f>
        <v>1344237628</v>
      </c>
      <c r="D242" s="440"/>
      <c r="E242" s="417">
        <f>SUM(E238:E241)</f>
        <v>3024796650</v>
      </c>
      <c r="F242" s="316"/>
      <c r="G242" s="316"/>
      <c r="H242" s="316"/>
      <c r="I242" s="316"/>
    </row>
    <row r="243" spans="1:9" s="317" customFormat="1" ht="18" customHeight="1" x14ac:dyDescent="0.25">
      <c r="A243" s="322"/>
      <c r="B243" s="331"/>
      <c r="C243" s="331"/>
      <c r="D243" s="331"/>
      <c r="E243" s="331"/>
      <c r="F243" s="316"/>
      <c r="G243" s="316"/>
      <c r="H243" s="316"/>
      <c r="I243" s="316"/>
    </row>
    <row r="244" spans="1:9" s="317" customFormat="1" ht="21.75" customHeight="1" x14ac:dyDescent="0.25">
      <c r="A244" s="319" t="s">
        <v>653</v>
      </c>
      <c r="B244" s="712" t="s">
        <v>391</v>
      </c>
      <c r="C244" s="713"/>
      <c r="D244" s="739" t="s">
        <v>392</v>
      </c>
      <c r="E244" s="740"/>
      <c r="F244" s="316"/>
      <c r="G244" s="316"/>
      <c r="H244" s="316"/>
      <c r="I244" s="316"/>
    </row>
    <row r="245" spans="1:9" s="317" customFormat="1" ht="21.75" customHeight="1" x14ac:dyDescent="0.25">
      <c r="A245" s="324" t="s">
        <v>199</v>
      </c>
      <c r="B245" s="339"/>
      <c r="C245" s="340"/>
      <c r="D245" s="339"/>
      <c r="E245" s="483">
        <v>90909091</v>
      </c>
      <c r="F245" s="383"/>
      <c r="G245" s="383"/>
      <c r="H245" s="316"/>
      <c r="I245" s="316"/>
    </row>
    <row r="246" spans="1:9" s="317" customFormat="1" ht="21.75" customHeight="1" x14ac:dyDescent="0.25">
      <c r="A246" s="420" t="s">
        <v>200</v>
      </c>
      <c r="B246" s="435"/>
      <c r="C246" s="436">
        <v>8000000</v>
      </c>
      <c r="D246" s="435"/>
      <c r="E246" s="485">
        <v>19661200</v>
      </c>
      <c r="F246" s="383"/>
      <c r="G246" s="383"/>
      <c r="H246" s="316"/>
      <c r="I246" s="316"/>
    </row>
    <row r="247" spans="1:9" s="317" customFormat="1" ht="21.75" customHeight="1" x14ac:dyDescent="0.25">
      <c r="A247" s="353" t="s">
        <v>148</v>
      </c>
      <c r="B247" s="440"/>
      <c r="C247" s="417">
        <f>SUM(C245:C246)</f>
        <v>8000000</v>
      </c>
      <c r="D247" s="440"/>
      <c r="E247" s="417">
        <f>SUM(E245:E246)</f>
        <v>110570291</v>
      </c>
      <c r="F247" s="316"/>
      <c r="G247" s="316"/>
      <c r="H247" s="316"/>
      <c r="I247" s="316"/>
    </row>
    <row r="248" spans="1:9" s="317" customFormat="1" ht="19.5" customHeight="1" x14ac:dyDescent="0.25">
      <c r="A248" s="322"/>
      <c r="B248" s="331"/>
      <c r="C248" s="331"/>
      <c r="D248" s="331"/>
      <c r="E248" s="331"/>
      <c r="F248" s="316"/>
      <c r="G248" s="316"/>
      <c r="H248" s="316"/>
      <c r="I248" s="316"/>
    </row>
    <row r="249" spans="1:9" s="317" customFormat="1" ht="21.75" customHeight="1" x14ac:dyDescent="0.25">
      <c r="A249" s="319" t="s">
        <v>654</v>
      </c>
      <c r="B249" s="712" t="s">
        <v>391</v>
      </c>
      <c r="C249" s="713"/>
      <c r="D249" s="739" t="s">
        <v>392</v>
      </c>
      <c r="E249" s="740"/>
      <c r="F249" s="316"/>
      <c r="G249" s="316"/>
      <c r="H249" s="316"/>
      <c r="I249" s="316"/>
    </row>
    <row r="250" spans="1:9" s="317" customFormat="1" ht="22.5" customHeight="1" x14ac:dyDescent="0.25">
      <c r="A250" s="465" t="s">
        <v>643</v>
      </c>
      <c r="B250" s="427"/>
      <c r="C250" s="340">
        <v>0</v>
      </c>
      <c r="D250" s="427"/>
      <c r="E250" s="340">
        <v>0</v>
      </c>
      <c r="F250" s="383"/>
      <c r="G250" s="316"/>
      <c r="H250" s="316"/>
      <c r="I250" s="316"/>
    </row>
    <row r="251" spans="1:9" s="317" customFormat="1" ht="23.25" customHeight="1" x14ac:dyDescent="0.25">
      <c r="A251" s="420" t="s">
        <v>200</v>
      </c>
      <c r="B251" s="435"/>
      <c r="C251" s="436">
        <v>54703293</v>
      </c>
      <c r="D251" s="435"/>
      <c r="E251" s="485">
        <v>57271523</v>
      </c>
      <c r="F251" s="316"/>
      <c r="G251" s="316"/>
      <c r="H251" s="316"/>
      <c r="I251" s="316"/>
    </row>
    <row r="252" spans="1:9" s="317" customFormat="1" ht="21.75" customHeight="1" x14ac:dyDescent="0.25">
      <c r="A252" s="353" t="s">
        <v>148</v>
      </c>
      <c r="B252" s="440"/>
      <c r="C252" s="417">
        <f>SUM(C250:C251)</f>
        <v>54703293</v>
      </c>
      <c r="D252" s="440"/>
      <c r="E252" s="417">
        <f>SUM(E250:E251)</f>
        <v>57271523</v>
      </c>
      <c r="F252" s="316"/>
      <c r="G252" s="316"/>
      <c r="H252" s="316"/>
      <c r="I252" s="316"/>
    </row>
    <row r="253" spans="1:9" s="317" customFormat="1" ht="16.5" customHeight="1" x14ac:dyDescent="0.25">
      <c r="A253" s="322"/>
      <c r="B253" s="331"/>
      <c r="C253" s="331"/>
      <c r="D253" s="331"/>
      <c r="E253" s="331"/>
      <c r="F253" s="316"/>
      <c r="G253" s="316"/>
      <c r="H253" s="316"/>
      <c r="I253" s="316"/>
    </row>
    <row r="254" spans="1:9" s="317" customFormat="1" ht="21.75" customHeight="1" x14ac:dyDescent="0.25">
      <c r="A254" s="326" t="s">
        <v>655</v>
      </c>
      <c r="B254" s="326"/>
      <c r="C254" s="395"/>
      <c r="D254" s="394"/>
      <c r="E254" s="394"/>
      <c r="F254" s="316"/>
      <c r="G254" s="316"/>
      <c r="H254" s="316"/>
      <c r="I254" s="316"/>
    </row>
    <row r="255" spans="1:9" s="317" customFormat="1" ht="9.75" customHeight="1" x14ac:dyDescent="0.25">
      <c r="A255" s="326"/>
      <c r="B255" s="326"/>
      <c r="C255" s="395"/>
      <c r="D255" s="394"/>
      <c r="E255" s="394"/>
      <c r="F255" s="316"/>
      <c r="G255" s="316"/>
      <c r="H255" s="316"/>
      <c r="I255" s="316"/>
    </row>
    <row r="256" spans="1:9" s="317" customFormat="1" ht="24.75" customHeight="1" x14ac:dyDescent="0.25">
      <c r="A256" s="457" t="s">
        <v>530</v>
      </c>
      <c r="B256" s="712" t="s">
        <v>391</v>
      </c>
      <c r="C256" s="713"/>
      <c r="D256" s="739" t="s">
        <v>392</v>
      </c>
      <c r="E256" s="740"/>
      <c r="F256" s="316"/>
      <c r="G256" s="316"/>
      <c r="H256" s="316"/>
      <c r="I256" s="316"/>
    </row>
    <row r="257" spans="1:9" s="317" customFormat="1" ht="28.5" customHeight="1" x14ac:dyDescent="0.25">
      <c r="A257" s="461" t="s">
        <v>438</v>
      </c>
      <c r="B257" s="731">
        <v>3121673800</v>
      </c>
      <c r="C257" s="732"/>
      <c r="D257" s="731">
        <v>5543259100</v>
      </c>
      <c r="E257" s="732"/>
      <c r="F257" s="383"/>
      <c r="G257" s="383"/>
      <c r="H257" s="316"/>
      <c r="I257" s="316"/>
    </row>
    <row r="258" spans="1:9" s="317" customFormat="1" ht="28.5" customHeight="1" x14ac:dyDescent="0.25">
      <c r="A258" s="462" t="s">
        <v>439</v>
      </c>
      <c r="B258" s="708">
        <v>343626976</v>
      </c>
      <c r="C258" s="709"/>
      <c r="D258" s="708">
        <v>704892658</v>
      </c>
      <c r="E258" s="709"/>
      <c r="F258" s="383"/>
      <c r="G258" s="383"/>
      <c r="H258" s="316"/>
      <c r="I258" s="316"/>
    </row>
    <row r="259" spans="1:9" s="317" customFormat="1" ht="28.5" customHeight="1" x14ac:dyDescent="0.25">
      <c r="A259" s="462" t="s">
        <v>440</v>
      </c>
      <c r="B259" s="708">
        <v>68431909</v>
      </c>
      <c r="C259" s="709"/>
      <c r="D259" s="708">
        <v>143227909</v>
      </c>
      <c r="E259" s="709"/>
      <c r="F259" s="383"/>
      <c r="G259" s="383"/>
      <c r="H259" s="316"/>
      <c r="I259" s="316"/>
    </row>
    <row r="260" spans="1:9" s="317" customFormat="1" ht="28.5" customHeight="1" x14ac:dyDescent="0.25">
      <c r="A260" s="462" t="s">
        <v>441</v>
      </c>
      <c r="B260" s="708">
        <v>598418880</v>
      </c>
      <c r="C260" s="709"/>
      <c r="D260" s="708">
        <v>1205072588</v>
      </c>
      <c r="E260" s="709"/>
      <c r="F260" s="383"/>
      <c r="G260" s="383"/>
      <c r="H260" s="316"/>
      <c r="I260" s="316"/>
    </row>
    <row r="261" spans="1:9" s="317" customFormat="1" ht="28.5" customHeight="1" x14ac:dyDescent="0.25">
      <c r="A261" s="462" t="s">
        <v>415</v>
      </c>
      <c r="B261" s="708">
        <v>451338584</v>
      </c>
      <c r="C261" s="709"/>
      <c r="D261" s="708">
        <v>766904782</v>
      </c>
      <c r="E261" s="709"/>
      <c r="F261" s="383"/>
      <c r="G261" s="383"/>
      <c r="H261" s="316"/>
      <c r="I261" s="316"/>
    </row>
    <row r="262" spans="1:9" s="317" customFormat="1" ht="28.5" customHeight="1" x14ac:dyDescent="0.25">
      <c r="A262" s="462" t="s">
        <v>442</v>
      </c>
      <c r="B262" s="708">
        <v>1084122660</v>
      </c>
      <c r="C262" s="709"/>
      <c r="D262" s="708">
        <v>1469606600</v>
      </c>
      <c r="E262" s="709"/>
      <c r="F262" s="383"/>
      <c r="G262" s="383"/>
      <c r="H262" s="316"/>
      <c r="I262" s="316"/>
    </row>
    <row r="263" spans="1:9" s="317" customFormat="1" ht="28.5" customHeight="1" x14ac:dyDescent="0.25">
      <c r="A263" s="462" t="s">
        <v>414</v>
      </c>
      <c r="B263" s="708">
        <v>451035546</v>
      </c>
      <c r="C263" s="709"/>
      <c r="D263" s="708">
        <v>533743910</v>
      </c>
      <c r="E263" s="709"/>
      <c r="F263" s="383"/>
      <c r="G263" s="383"/>
      <c r="H263" s="316"/>
      <c r="I263" s="316"/>
    </row>
    <row r="264" spans="1:9" s="317" customFormat="1" ht="28.5" customHeight="1" x14ac:dyDescent="0.25">
      <c r="A264" s="463" t="s">
        <v>443</v>
      </c>
      <c r="B264" s="704">
        <f>1922105635+128500000</f>
        <v>2050605635</v>
      </c>
      <c r="C264" s="705"/>
      <c r="D264" s="704">
        <v>4859609848</v>
      </c>
      <c r="E264" s="705"/>
      <c r="F264" s="383"/>
      <c r="G264" s="383"/>
      <c r="H264" s="316"/>
      <c r="I264" s="316"/>
    </row>
    <row r="265" spans="1:9" s="317" customFormat="1" ht="27" customHeight="1" x14ac:dyDescent="0.25">
      <c r="A265" s="353" t="s">
        <v>148</v>
      </c>
      <c r="B265" s="706">
        <f>SUM(B257:C264)</f>
        <v>8169253990</v>
      </c>
      <c r="C265" s="707"/>
      <c r="D265" s="706">
        <f>SUM(D257:E264)</f>
        <v>15226317395</v>
      </c>
      <c r="E265" s="707"/>
      <c r="F265" s="316"/>
      <c r="G265" s="474">
        <f>B265-B280-B283</f>
        <v>7937161163</v>
      </c>
      <c r="H265" s="474">
        <f>D265-D280-D283</f>
        <v>14698694605</v>
      </c>
      <c r="I265" s="316"/>
    </row>
    <row r="266" spans="1:9" s="317" customFormat="1" ht="39.75" customHeight="1" x14ac:dyDescent="0.25">
      <c r="A266" s="322"/>
      <c r="B266" s="331"/>
      <c r="C266" s="331"/>
      <c r="D266" s="331"/>
      <c r="E266" s="331"/>
      <c r="F266" s="316"/>
      <c r="G266" s="383"/>
      <c r="H266" s="383"/>
      <c r="I266" s="316"/>
    </row>
    <row r="267" spans="1:9" s="317" customFormat="1" ht="25.5" customHeight="1" x14ac:dyDescent="0.25">
      <c r="A267" s="457" t="s">
        <v>661</v>
      </c>
      <c r="B267" s="712" t="s">
        <v>391</v>
      </c>
      <c r="C267" s="713"/>
      <c r="D267" s="739" t="s">
        <v>392</v>
      </c>
      <c r="E267" s="740"/>
      <c r="F267" s="316"/>
      <c r="G267" s="316"/>
      <c r="H267" s="316"/>
      <c r="I267" s="316"/>
    </row>
    <row r="268" spans="1:9" s="317" customFormat="1" ht="24" customHeight="1" x14ac:dyDescent="0.25">
      <c r="A268" s="459" t="s">
        <v>433</v>
      </c>
      <c r="B268" s="731">
        <v>830376800</v>
      </c>
      <c r="C268" s="732"/>
      <c r="D268" s="731">
        <v>1490358300</v>
      </c>
      <c r="E268" s="732"/>
      <c r="F268" s="383"/>
      <c r="G268" s="316"/>
      <c r="H268" s="316"/>
      <c r="I268" s="316"/>
    </row>
    <row r="269" spans="1:9" s="317" customFormat="1" ht="24" customHeight="1" x14ac:dyDescent="0.25">
      <c r="A269" s="546" t="s">
        <v>804</v>
      </c>
      <c r="B269" s="708">
        <v>1272273</v>
      </c>
      <c r="C269" s="709"/>
      <c r="D269" s="708">
        <v>1272273</v>
      </c>
      <c r="E269" s="709"/>
      <c r="F269" s="383"/>
      <c r="G269" s="316"/>
      <c r="H269" s="316"/>
      <c r="I269" s="316"/>
    </row>
    <row r="270" spans="1:9" s="317" customFormat="1" ht="24" customHeight="1" x14ac:dyDescent="0.25">
      <c r="A270" s="406" t="s">
        <v>434</v>
      </c>
      <c r="B270" s="708">
        <v>360435943</v>
      </c>
      <c r="C270" s="709"/>
      <c r="D270" s="708">
        <v>2052315047</v>
      </c>
      <c r="E270" s="709"/>
      <c r="F270" s="383"/>
      <c r="G270" s="383"/>
      <c r="H270" s="316"/>
      <c r="I270" s="316"/>
    </row>
    <row r="271" spans="1:9" s="317" customFormat="1" ht="24" customHeight="1" x14ac:dyDescent="0.25">
      <c r="A271" s="406" t="s">
        <v>435</v>
      </c>
      <c r="B271" s="708">
        <v>47850000</v>
      </c>
      <c r="C271" s="709"/>
      <c r="D271" s="708">
        <v>78850000</v>
      </c>
      <c r="E271" s="709"/>
      <c r="F271" s="383"/>
      <c r="G271" s="316"/>
      <c r="H271" s="316"/>
      <c r="I271" s="316"/>
    </row>
    <row r="272" spans="1:9" s="317" customFormat="1" ht="24" customHeight="1" x14ac:dyDescent="0.25">
      <c r="A272" s="406" t="s">
        <v>436</v>
      </c>
      <c r="B272" s="708">
        <f>651857196</f>
        <v>651857196</v>
      </c>
      <c r="C272" s="709"/>
      <c r="D272" s="708">
        <v>1706628796</v>
      </c>
      <c r="E272" s="709"/>
      <c r="F272" s="383"/>
      <c r="G272" s="316"/>
      <c r="H272" s="316"/>
      <c r="I272" s="316"/>
    </row>
    <row r="273" spans="1:9" s="317" customFormat="1" ht="24" customHeight="1" x14ac:dyDescent="0.25">
      <c r="A273" s="406" t="s">
        <v>706</v>
      </c>
      <c r="B273" s="708">
        <v>1882171040</v>
      </c>
      <c r="C273" s="709"/>
      <c r="D273" s="708">
        <v>3789393354</v>
      </c>
      <c r="E273" s="709"/>
      <c r="F273" s="383"/>
      <c r="G273" s="316"/>
      <c r="H273" s="316"/>
      <c r="I273" s="316"/>
    </row>
    <row r="274" spans="1:9" s="317" customFormat="1" ht="24" customHeight="1" x14ac:dyDescent="0.25">
      <c r="A274" s="406" t="s">
        <v>414</v>
      </c>
      <c r="B274" s="708">
        <v>1225959297</v>
      </c>
      <c r="C274" s="709"/>
      <c r="D274" s="708">
        <v>2380222450</v>
      </c>
      <c r="E274" s="709"/>
      <c r="F274" s="383"/>
      <c r="G274" s="316"/>
      <c r="H274" s="316"/>
      <c r="I274" s="316"/>
    </row>
    <row r="275" spans="1:9" s="317" customFormat="1" ht="24" customHeight="1" x14ac:dyDescent="0.25">
      <c r="A275" s="460" t="s">
        <v>437</v>
      </c>
      <c r="B275" s="704">
        <v>1859947641</v>
      </c>
      <c r="C275" s="705"/>
      <c r="D275" s="704">
        <v>3577463372</v>
      </c>
      <c r="E275" s="705"/>
      <c r="F275" s="383"/>
      <c r="G275" s="316"/>
      <c r="H275" s="316"/>
      <c r="I275" s="316"/>
    </row>
    <row r="276" spans="1:9" s="317" customFormat="1" ht="24" customHeight="1" x14ac:dyDescent="0.25">
      <c r="A276" s="353" t="s">
        <v>148</v>
      </c>
      <c r="B276" s="706">
        <f>SUM(B268:C275)</f>
        <v>6859870190</v>
      </c>
      <c r="C276" s="707"/>
      <c r="D276" s="706">
        <f>SUM(D268:E275)</f>
        <v>15076503592</v>
      </c>
      <c r="E276" s="707"/>
      <c r="F276" s="325"/>
      <c r="G276" s="474">
        <f>B276-B279-B282</f>
        <v>6260983808</v>
      </c>
      <c r="H276" s="474">
        <f>D276-D279-D282</f>
        <v>11933275780</v>
      </c>
      <c r="I276" s="316"/>
    </row>
    <row r="277" spans="1:9" s="317" customFormat="1" ht="15.75" customHeight="1" x14ac:dyDescent="0.25">
      <c r="A277" s="322"/>
      <c r="B277" s="331"/>
      <c r="C277" s="331"/>
      <c r="D277" s="331"/>
      <c r="E277" s="331"/>
      <c r="F277" s="325"/>
      <c r="G277" s="383"/>
      <c r="H277" s="383"/>
      <c r="I277" s="316"/>
    </row>
    <row r="278" spans="1:9" s="317" customFormat="1" ht="25.5" customHeight="1" x14ac:dyDescent="0.25">
      <c r="A278" s="457" t="s">
        <v>659</v>
      </c>
      <c r="B278" s="712" t="s">
        <v>391</v>
      </c>
      <c r="C278" s="713"/>
      <c r="D278" s="739" t="s">
        <v>392</v>
      </c>
      <c r="E278" s="740"/>
      <c r="F278" s="316"/>
      <c r="G278" s="316"/>
      <c r="H278" s="316"/>
      <c r="I278" s="316"/>
    </row>
    <row r="279" spans="1:9" s="317" customFormat="1" ht="24" customHeight="1" x14ac:dyDescent="0.25">
      <c r="A279" s="458" t="s">
        <v>660</v>
      </c>
      <c r="B279" s="731">
        <f>597933782</f>
        <v>597933782</v>
      </c>
      <c r="C279" s="732"/>
      <c r="D279" s="731">
        <v>3140026252</v>
      </c>
      <c r="E279" s="732"/>
      <c r="F279" s="383"/>
      <c r="G279" s="316"/>
      <c r="H279" s="316"/>
      <c r="I279" s="316"/>
    </row>
    <row r="280" spans="1:9" s="317" customFormat="1" ht="24" customHeight="1" x14ac:dyDescent="0.25">
      <c r="A280" s="406" t="s">
        <v>497</v>
      </c>
      <c r="B280" s="708">
        <f>217399830</f>
        <v>217399830</v>
      </c>
      <c r="C280" s="709"/>
      <c r="D280" s="708">
        <v>331808830</v>
      </c>
      <c r="E280" s="709"/>
      <c r="F280" s="383"/>
      <c r="G280" s="316"/>
      <c r="H280" s="383"/>
      <c r="I280" s="316"/>
    </row>
    <row r="281" spans="1:9" s="317" customFormat="1" ht="24" customHeight="1" x14ac:dyDescent="0.25">
      <c r="A281" s="407" t="s">
        <v>674</v>
      </c>
      <c r="B281" s="747">
        <f>438837799+1000000</f>
        <v>439837799</v>
      </c>
      <c r="C281" s="748"/>
      <c r="D281" s="747">
        <v>879675598</v>
      </c>
      <c r="E281" s="748"/>
      <c r="F281" s="383"/>
      <c r="G281" s="316"/>
      <c r="H281" s="316"/>
      <c r="I281" s="316"/>
    </row>
    <row r="282" spans="1:9" s="317" customFormat="1" ht="24" customHeight="1" x14ac:dyDescent="0.25">
      <c r="A282" s="472" t="s">
        <v>675</v>
      </c>
      <c r="B282" s="749">
        <f>952600</f>
        <v>952600</v>
      </c>
      <c r="C282" s="750"/>
      <c r="D282" s="749">
        <v>3201560</v>
      </c>
      <c r="E282" s="750"/>
      <c r="F282" s="383"/>
      <c r="G282" s="316"/>
      <c r="H282" s="316"/>
      <c r="I282" s="316"/>
    </row>
    <row r="283" spans="1:9" s="317" customFormat="1" ht="24" customHeight="1" x14ac:dyDescent="0.25">
      <c r="A283" s="473" t="s">
        <v>676</v>
      </c>
      <c r="B283" s="751">
        <v>14692997</v>
      </c>
      <c r="C283" s="752"/>
      <c r="D283" s="751">
        <v>195813960</v>
      </c>
      <c r="E283" s="752"/>
      <c r="F283" s="383"/>
      <c r="G283" s="316"/>
      <c r="H283" s="316"/>
      <c r="I283" s="316"/>
    </row>
    <row r="284" spans="1:9" s="317" customFormat="1" ht="24" customHeight="1" x14ac:dyDescent="0.25">
      <c r="A284" s="353" t="s">
        <v>148</v>
      </c>
      <c r="B284" s="706">
        <f>SUM(B279:C281)</f>
        <v>1255171411</v>
      </c>
      <c r="C284" s="707"/>
      <c r="D284" s="706">
        <f>SUM(D279:E281)</f>
        <v>4351510680</v>
      </c>
      <c r="E284" s="707"/>
      <c r="F284" s="316"/>
      <c r="G284" s="316"/>
      <c r="H284" s="383"/>
      <c r="I284" s="316"/>
    </row>
    <row r="285" spans="1:9" s="317" customFormat="1" ht="18.75" customHeight="1" x14ac:dyDescent="0.25">
      <c r="A285" s="322"/>
      <c r="B285" s="338"/>
      <c r="C285" s="338"/>
      <c r="D285" s="338"/>
      <c r="E285" s="338"/>
      <c r="F285" s="316"/>
      <c r="G285" s="316"/>
      <c r="H285" s="383"/>
      <c r="I285" s="316"/>
    </row>
    <row r="286" spans="1:9" s="317" customFormat="1" ht="25.5" customHeight="1" x14ac:dyDescent="0.25">
      <c r="A286" s="319" t="s">
        <v>201</v>
      </c>
      <c r="B286" s="738" t="s">
        <v>391</v>
      </c>
      <c r="C286" s="713"/>
      <c r="D286" s="739" t="s">
        <v>392</v>
      </c>
      <c r="E286" s="740"/>
      <c r="F286" s="316"/>
      <c r="G286" s="316"/>
      <c r="H286" s="316"/>
      <c r="I286" s="316"/>
    </row>
    <row r="287" spans="1:9" s="317" customFormat="1" ht="24" customHeight="1" x14ac:dyDescent="0.25">
      <c r="A287" s="324" t="s">
        <v>644</v>
      </c>
      <c r="B287" s="731">
        <f>28613204169+336274981</f>
        <v>28949479150</v>
      </c>
      <c r="C287" s="732"/>
      <c r="D287" s="731">
        <v>55082340997</v>
      </c>
      <c r="E287" s="732"/>
      <c r="F287" s="383"/>
      <c r="G287" s="383"/>
      <c r="H287" s="316"/>
      <c r="I287" s="316"/>
    </row>
    <row r="288" spans="1:9" s="317" customFormat="1" ht="24" customHeight="1" x14ac:dyDescent="0.25">
      <c r="A288" s="328" t="s">
        <v>202</v>
      </c>
      <c r="B288" s="708">
        <f>8771319700+860374200</f>
        <v>9631693900</v>
      </c>
      <c r="C288" s="709"/>
      <c r="D288" s="708">
        <v>19061693100</v>
      </c>
      <c r="E288" s="709"/>
      <c r="F288" s="383"/>
      <c r="G288" s="383"/>
      <c r="H288" s="316"/>
      <c r="I288" s="316"/>
    </row>
    <row r="289" spans="1:9" s="317" customFormat="1" ht="24" customHeight="1" x14ac:dyDescent="0.25">
      <c r="A289" s="328" t="s">
        <v>203</v>
      </c>
      <c r="B289" s="708">
        <v>2278168817</v>
      </c>
      <c r="C289" s="709"/>
      <c r="D289" s="708">
        <v>4614576162</v>
      </c>
      <c r="E289" s="709"/>
      <c r="F289" s="383"/>
      <c r="G289" s="383"/>
      <c r="H289" s="316"/>
      <c r="I289" s="316"/>
    </row>
    <row r="290" spans="1:9" s="317" customFormat="1" ht="24" customHeight="1" x14ac:dyDescent="0.25">
      <c r="A290" s="328" t="s">
        <v>204</v>
      </c>
      <c r="B290" s="708">
        <v>8409217219</v>
      </c>
      <c r="C290" s="709"/>
      <c r="D290" s="708">
        <v>16086471752</v>
      </c>
      <c r="E290" s="709"/>
      <c r="F290" s="383"/>
      <c r="G290" s="383"/>
      <c r="H290" s="316"/>
      <c r="I290" s="316"/>
    </row>
    <row r="291" spans="1:9" s="317" customFormat="1" ht="24" customHeight="1" x14ac:dyDescent="0.25">
      <c r="A291" s="328" t="s">
        <v>410</v>
      </c>
      <c r="B291" s="708">
        <v>240761650</v>
      </c>
      <c r="C291" s="709"/>
      <c r="D291" s="708">
        <v>545761650</v>
      </c>
      <c r="E291" s="709"/>
      <c r="F291" s="383"/>
      <c r="G291" s="383"/>
      <c r="H291" s="316"/>
      <c r="I291" s="316"/>
    </row>
    <row r="292" spans="1:9" s="317" customFormat="1" ht="24" customHeight="1" x14ac:dyDescent="0.25">
      <c r="A292" s="344" t="s">
        <v>411</v>
      </c>
      <c r="B292" s="704">
        <v>6243130584</v>
      </c>
      <c r="C292" s="705"/>
      <c r="D292" s="704">
        <v>11540550213</v>
      </c>
      <c r="E292" s="705"/>
      <c r="F292" s="383"/>
      <c r="G292" s="383"/>
      <c r="H292" s="316"/>
      <c r="I292" s="316"/>
    </row>
    <row r="293" spans="1:9" s="317" customFormat="1" ht="24" customHeight="1" x14ac:dyDescent="0.25">
      <c r="A293" s="353" t="s">
        <v>148</v>
      </c>
      <c r="B293" s="706">
        <f>SUM(B287:C292)</f>
        <v>55752451320</v>
      </c>
      <c r="C293" s="707"/>
      <c r="D293" s="706">
        <f>SUM(D287:E292)</f>
        <v>106931393874</v>
      </c>
      <c r="E293" s="707"/>
      <c r="F293" s="316"/>
      <c r="G293" s="316"/>
      <c r="H293" s="316"/>
      <c r="I293" s="316"/>
    </row>
    <row r="294" spans="1:9" s="317" customFormat="1" ht="9.75" customHeight="1" x14ac:dyDescent="0.25">
      <c r="A294" s="380"/>
      <c r="B294" s="316"/>
      <c r="C294" s="364"/>
      <c r="D294" s="364"/>
      <c r="E294" s="316"/>
      <c r="F294" s="316"/>
      <c r="G294" s="316"/>
      <c r="H294" s="316"/>
      <c r="I294" s="316"/>
    </row>
    <row r="295" spans="1:9" s="317" customFormat="1" ht="16.5" customHeight="1" x14ac:dyDescent="0.25">
      <c r="A295" s="314" t="s">
        <v>205</v>
      </c>
      <c r="B295" s="314"/>
      <c r="C295" s="314"/>
      <c r="D295" s="316"/>
      <c r="E295" s="316"/>
      <c r="F295" s="316"/>
      <c r="G295" s="316"/>
      <c r="H295" s="316"/>
      <c r="I295" s="316"/>
    </row>
    <row r="296" spans="1:9" s="317" customFormat="1" ht="15.75" x14ac:dyDescent="0.25">
      <c r="A296" s="391" t="s">
        <v>206</v>
      </c>
      <c r="B296" s="316"/>
      <c r="C296" s="316"/>
      <c r="D296" s="316"/>
      <c r="E296" s="316"/>
      <c r="F296" s="316"/>
      <c r="G296" s="316"/>
      <c r="H296" s="316"/>
      <c r="I296" s="316"/>
    </row>
    <row r="297" spans="1:9" ht="33" customHeight="1" x14ac:dyDescent="0.25">
      <c r="A297" s="396"/>
      <c r="C297" s="725" t="s">
        <v>802</v>
      </c>
      <c r="D297" s="725"/>
      <c r="E297" s="725"/>
      <c r="F297" s="314"/>
      <c r="G297" s="314"/>
      <c r="H297" s="398"/>
      <c r="I297" s="398"/>
    </row>
    <row r="298" spans="1:9" ht="15.75" customHeight="1" x14ac:dyDescent="0.25">
      <c r="A298" s="716" t="s">
        <v>401</v>
      </c>
      <c r="B298" s="716"/>
      <c r="C298" s="716"/>
      <c r="D298" s="716"/>
      <c r="E298" s="716"/>
      <c r="F298" s="399"/>
      <c r="G298" s="399"/>
      <c r="H298" s="398"/>
      <c r="I298" s="398"/>
    </row>
    <row r="299" spans="1:9" ht="16.5" customHeight="1" x14ac:dyDescent="0.25">
      <c r="A299" s="735" t="s">
        <v>663</v>
      </c>
      <c r="B299" s="735"/>
      <c r="C299" s="735"/>
      <c r="D299" s="735"/>
      <c r="E299" s="735"/>
      <c r="F299" s="400"/>
      <c r="G299" s="400"/>
      <c r="H299" s="398"/>
      <c r="I299" s="398"/>
    </row>
    <row r="300" spans="1:9" ht="16.5" x14ac:dyDescent="0.25">
      <c r="A300" s="401"/>
      <c r="B300" s="401"/>
      <c r="C300" s="401"/>
      <c r="D300" s="402"/>
      <c r="E300" s="402"/>
      <c r="H300" s="398"/>
      <c r="I300" s="398"/>
    </row>
    <row r="301" spans="1:9" ht="16.5" x14ac:dyDescent="0.25">
      <c r="A301" s="401"/>
      <c r="B301" s="401"/>
      <c r="C301" s="401"/>
      <c r="D301" s="402"/>
      <c r="E301" s="402"/>
      <c r="H301" s="398"/>
      <c r="I301" s="398"/>
    </row>
    <row r="302" spans="1:9" ht="16.5" x14ac:dyDescent="0.25">
      <c r="A302" s="401"/>
      <c r="B302" s="401"/>
      <c r="C302" s="401"/>
      <c r="D302" s="402"/>
      <c r="E302" s="402"/>
      <c r="H302" s="398"/>
      <c r="I302" s="398"/>
    </row>
    <row r="303" spans="1:9" ht="16.5" x14ac:dyDescent="0.25">
      <c r="A303" s="401"/>
      <c r="B303" s="401"/>
      <c r="C303" s="401"/>
      <c r="D303" s="402"/>
      <c r="E303" s="402"/>
      <c r="H303" s="398"/>
      <c r="I303" s="398"/>
    </row>
    <row r="304" spans="1:9" ht="16.5" x14ac:dyDescent="0.25">
      <c r="A304" s="403"/>
      <c r="D304" s="402"/>
      <c r="E304" s="402"/>
      <c r="H304" s="398"/>
      <c r="I304" s="398"/>
    </row>
    <row r="305" spans="1:9" ht="15.75" customHeight="1" x14ac:dyDescent="0.25">
      <c r="A305" s="724" t="s">
        <v>407</v>
      </c>
      <c r="B305" s="724"/>
      <c r="C305" s="724"/>
      <c r="D305" s="724"/>
      <c r="E305" s="724"/>
      <c r="F305" s="332"/>
      <c r="G305" s="332"/>
      <c r="H305" s="398"/>
      <c r="I305" s="398"/>
    </row>
    <row r="306" spans="1:9" ht="15.75" x14ac:dyDescent="0.25">
      <c r="A306" s="398"/>
      <c r="B306" s="398"/>
      <c r="C306" s="398"/>
      <c r="D306" s="398"/>
      <c r="E306" s="398"/>
      <c r="F306" s="398"/>
      <c r="G306" s="398"/>
      <c r="H306" s="398"/>
      <c r="I306" s="398"/>
    </row>
    <row r="307" spans="1:9" ht="15.75" x14ac:dyDescent="0.25">
      <c r="A307" s="398"/>
      <c r="B307" s="398"/>
      <c r="C307" s="398"/>
      <c r="D307" s="398"/>
      <c r="E307" s="398"/>
      <c r="F307" s="398"/>
      <c r="G307" s="398"/>
      <c r="H307" s="398"/>
      <c r="I307" s="398"/>
    </row>
    <row r="308" spans="1:9" ht="15.75" x14ac:dyDescent="0.25">
      <c r="A308" s="398"/>
      <c r="B308" s="398"/>
      <c r="C308" s="398"/>
      <c r="D308" s="398"/>
      <c r="E308" s="398"/>
      <c r="F308" s="398"/>
      <c r="G308" s="398"/>
      <c r="H308" s="398"/>
      <c r="I308" s="398"/>
    </row>
    <row r="309" spans="1:9" ht="15.75" x14ac:dyDescent="0.25">
      <c r="A309" s="398"/>
      <c r="B309" s="398"/>
      <c r="C309" s="398"/>
      <c r="D309" s="398"/>
      <c r="E309" s="398"/>
      <c r="F309" s="398"/>
      <c r="G309" s="398"/>
      <c r="H309" s="398"/>
      <c r="I309" s="398"/>
    </row>
    <row r="310" spans="1:9" ht="15.75" x14ac:dyDescent="0.25">
      <c r="A310" s="398"/>
      <c r="B310" s="398"/>
      <c r="C310" s="398"/>
      <c r="D310" s="398"/>
      <c r="E310" s="398"/>
      <c r="F310" s="398"/>
      <c r="G310" s="398"/>
      <c r="H310" s="398"/>
      <c r="I310" s="398"/>
    </row>
    <row r="311" spans="1:9" ht="15.75" x14ac:dyDescent="0.25">
      <c r="A311" s="398"/>
      <c r="B311" s="398"/>
      <c r="C311" s="398"/>
      <c r="D311" s="398"/>
      <c r="E311" s="398"/>
      <c r="F311" s="398"/>
      <c r="G311" s="398"/>
      <c r="H311" s="398"/>
      <c r="I311" s="398"/>
    </row>
    <row r="312" spans="1:9" ht="15.75" x14ac:dyDescent="0.25">
      <c r="A312" s="398"/>
      <c r="B312" s="398"/>
      <c r="C312" s="398"/>
      <c r="D312" s="398"/>
      <c r="E312" s="398"/>
      <c r="F312" s="398"/>
      <c r="G312" s="398"/>
      <c r="H312" s="398"/>
      <c r="I312" s="398"/>
    </row>
    <row r="313" spans="1:9" ht="15.75" x14ac:dyDescent="0.25">
      <c r="A313" s="398"/>
      <c r="B313" s="398"/>
      <c r="C313" s="398"/>
      <c r="D313" s="398"/>
      <c r="E313" s="398"/>
      <c r="F313" s="398"/>
      <c r="G313" s="398"/>
      <c r="H313" s="398"/>
      <c r="I313" s="398"/>
    </row>
    <row r="314" spans="1:9" ht="15.75" x14ac:dyDescent="0.25">
      <c r="A314" s="398"/>
      <c r="B314" s="398"/>
      <c r="C314" s="398"/>
      <c r="D314" s="398"/>
      <c r="E314" s="398"/>
      <c r="F314" s="398"/>
      <c r="G314" s="398"/>
      <c r="H314" s="398"/>
      <c r="I314" s="398"/>
    </row>
    <row r="315" spans="1:9" ht="15.75" x14ac:dyDescent="0.25">
      <c r="A315" s="398"/>
      <c r="B315" s="398"/>
      <c r="C315" s="398"/>
      <c r="D315" s="398"/>
      <c r="E315" s="398"/>
      <c r="F315" s="398"/>
      <c r="G315" s="398"/>
      <c r="H315" s="398"/>
      <c r="I315" s="398"/>
    </row>
    <row r="316" spans="1:9" ht="15.75" x14ac:dyDescent="0.25">
      <c r="A316" s="398"/>
      <c r="B316" s="398"/>
      <c r="C316" s="398"/>
      <c r="D316" s="398"/>
      <c r="E316" s="398"/>
      <c r="F316" s="398"/>
      <c r="G316" s="398"/>
      <c r="H316" s="398"/>
      <c r="I316" s="398"/>
    </row>
    <row r="317" spans="1:9" ht="15.75" x14ac:dyDescent="0.25">
      <c r="A317" s="398"/>
      <c r="B317" s="398"/>
      <c r="C317" s="398"/>
      <c r="D317" s="398"/>
      <c r="E317" s="398"/>
      <c r="F317" s="398"/>
      <c r="G317" s="398"/>
      <c r="H317" s="398"/>
      <c r="I317" s="398"/>
    </row>
    <row r="318" spans="1:9" ht="15.75" x14ac:dyDescent="0.25">
      <c r="A318" s="398"/>
      <c r="B318" s="398"/>
      <c r="C318" s="398"/>
      <c r="D318" s="398"/>
      <c r="E318" s="398"/>
      <c r="F318" s="398"/>
      <c r="G318" s="398"/>
      <c r="H318" s="398"/>
      <c r="I318" s="398"/>
    </row>
    <row r="319" spans="1:9" ht="15.75" x14ac:dyDescent="0.25">
      <c r="A319" s="398"/>
      <c r="B319" s="398"/>
      <c r="C319" s="398"/>
      <c r="D319" s="398"/>
      <c r="E319" s="398"/>
      <c r="F319" s="398"/>
      <c r="G319" s="398"/>
      <c r="H319" s="398"/>
      <c r="I319" s="398"/>
    </row>
    <row r="320" spans="1:9" ht="15.75" x14ac:dyDescent="0.25">
      <c r="A320" s="398"/>
      <c r="B320" s="398"/>
      <c r="C320" s="398"/>
      <c r="D320" s="398"/>
      <c r="E320" s="398"/>
      <c r="F320" s="398"/>
      <c r="G320" s="398"/>
      <c r="H320" s="398"/>
      <c r="I320" s="398"/>
    </row>
    <row r="321" spans="1:9" ht="15.75" x14ac:dyDescent="0.25">
      <c r="A321" s="398"/>
      <c r="B321" s="398"/>
      <c r="C321" s="398"/>
      <c r="D321" s="398"/>
      <c r="E321" s="398"/>
      <c r="F321" s="398"/>
      <c r="G321" s="398"/>
      <c r="H321" s="398"/>
      <c r="I321" s="398"/>
    </row>
    <row r="322" spans="1:9" ht="15.75" x14ac:dyDescent="0.25">
      <c r="A322" s="398"/>
      <c r="B322" s="398"/>
      <c r="C322" s="398"/>
      <c r="D322" s="398"/>
      <c r="E322" s="398"/>
      <c r="F322" s="398"/>
      <c r="G322" s="398"/>
      <c r="H322" s="398"/>
      <c r="I322" s="398"/>
    </row>
  </sheetData>
  <mergeCells count="202">
    <mergeCell ref="B269:C269"/>
    <mergeCell ref="D269:E269"/>
    <mergeCell ref="B220:C220"/>
    <mergeCell ref="B221:C221"/>
    <mergeCell ref="B222:C222"/>
    <mergeCell ref="D220:E220"/>
    <mergeCell ref="D221:E221"/>
    <mergeCell ref="D222:E222"/>
    <mergeCell ref="B261:C261"/>
    <mergeCell ref="B260:C260"/>
    <mergeCell ref="B259:C259"/>
    <mergeCell ref="B258:C258"/>
    <mergeCell ref="B257:C257"/>
    <mergeCell ref="B267:C267"/>
    <mergeCell ref="D267:E267"/>
    <mergeCell ref="D265:E265"/>
    <mergeCell ref="D273:E273"/>
    <mergeCell ref="B268:C268"/>
    <mergeCell ref="B270:C270"/>
    <mergeCell ref="B271:C271"/>
    <mergeCell ref="B272:C272"/>
    <mergeCell ref="B279:C279"/>
    <mergeCell ref="B280:C280"/>
    <mergeCell ref="B281:C281"/>
    <mergeCell ref="B284:C284"/>
    <mergeCell ref="D279:E279"/>
    <mergeCell ref="D280:E280"/>
    <mergeCell ref="D281:E281"/>
    <mergeCell ref="D284:E284"/>
    <mergeCell ref="B282:C282"/>
    <mergeCell ref="B283:C283"/>
    <mergeCell ref="D282:E282"/>
    <mergeCell ref="D283:E283"/>
    <mergeCell ref="B278:C278"/>
    <mergeCell ref="D278:E278"/>
    <mergeCell ref="D276:E276"/>
    <mergeCell ref="B274:C274"/>
    <mergeCell ref="B275:C275"/>
    <mergeCell ref="B276:C276"/>
    <mergeCell ref="D268:E268"/>
    <mergeCell ref="B227:C227"/>
    <mergeCell ref="D226:E226"/>
    <mergeCell ref="D227:E227"/>
    <mergeCell ref="B228:C228"/>
    <mergeCell ref="D228:E228"/>
    <mergeCell ref="B292:C292"/>
    <mergeCell ref="B180:C180"/>
    <mergeCell ref="B181:C181"/>
    <mergeCell ref="D217:E217"/>
    <mergeCell ref="B217:C217"/>
    <mergeCell ref="D214:E214"/>
    <mergeCell ref="D215:E215"/>
    <mergeCell ref="D216:E216"/>
    <mergeCell ref="B214:C214"/>
    <mergeCell ref="B215:C215"/>
    <mergeCell ref="B216:C216"/>
    <mergeCell ref="B265:C265"/>
    <mergeCell ref="D288:E288"/>
    <mergeCell ref="D290:E290"/>
    <mergeCell ref="D292:E292"/>
    <mergeCell ref="D289:E289"/>
    <mergeCell ref="D291:E291"/>
    <mergeCell ref="D257:E257"/>
    <mergeCell ref="D258:E258"/>
    <mergeCell ref="D231:E231"/>
    <mergeCell ref="D264:E264"/>
    <mergeCell ref="B264:C264"/>
    <mergeCell ref="B263:C263"/>
    <mergeCell ref="B262:C262"/>
    <mergeCell ref="B256:C256"/>
    <mergeCell ref="D256:E256"/>
    <mergeCell ref="B237:C237"/>
    <mergeCell ref="D237:E237"/>
    <mergeCell ref="B244:C244"/>
    <mergeCell ref="D244:E244"/>
    <mergeCell ref="B249:C249"/>
    <mergeCell ref="D249:E249"/>
    <mergeCell ref="D259:E259"/>
    <mergeCell ref="D260:E260"/>
    <mergeCell ref="D261:E261"/>
    <mergeCell ref="D262:E262"/>
    <mergeCell ref="D263:E263"/>
    <mergeCell ref="D275:E275"/>
    <mergeCell ref="B273:C273"/>
    <mergeCell ref="A299:E299"/>
    <mergeCell ref="B161:C161"/>
    <mergeCell ref="D161:E161"/>
    <mergeCell ref="B173:C173"/>
    <mergeCell ref="D173:E173"/>
    <mergeCell ref="B178:C178"/>
    <mergeCell ref="D178:E178"/>
    <mergeCell ref="B195:C195"/>
    <mergeCell ref="D195:E195"/>
    <mergeCell ref="D213:E213"/>
    <mergeCell ref="D219:E219"/>
    <mergeCell ref="B219:C219"/>
    <mergeCell ref="B200:C200"/>
    <mergeCell ref="D200:E200"/>
    <mergeCell ref="B286:C286"/>
    <mergeCell ref="D286:E286"/>
    <mergeCell ref="B293:C293"/>
    <mergeCell ref="D293:E293"/>
    <mergeCell ref="B213:C213"/>
    <mergeCell ref="B224:C224"/>
    <mergeCell ref="D224:E224"/>
    <mergeCell ref="B231:C231"/>
    <mergeCell ref="B290:C290"/>
    <mergeCell ref="B291:C291"/>
    <mergeCell ref="D10:E10"/>
    <mergeCell ref="B66:C66"/>
    <mergeCell ref="D66:E66"/>
    <mergeCell ref="A77:B77"/>
    <mergeCell ref="D11:E11"/>
    <mergeCell ref="B130:C130"/>
    <mergeCell ref="D130:E130"/>
    <mergeCell ref="B57:C57"/>
    <mergeCell ref="B75:C75"/>
    <mergeCell ref="B72:C72"/>
    <mergeCell ref="B74:C74"/>
    <mergeCell ref="B71:C71"/>
    <mergeCell ref="B73:C73"/>
    <mergeCell ref="B70:C70"/>
    <mergeCell ref="B69:C69"/>
    <mergeCell ref="B68:C68"/>
    <mergeCell ref="D68:E68"/>
    <mergeCell ref="D69:E69"/>
    <mergeCell ref="D270:E270"/>
    <mergeCell ref="D271:E271"/>
    <mergeCell ref="D272:E272"/>
    <mergeCell ref="D274:E274"/>
    <mergeCell ref="D14:E14"/>
    <mergeCell ref="D15:E15"/>
    <mergeCell ref="B14:C14"/>
    <mergeCell ref="A305:E305"/>
    <mergeCell ref="C297:E297"/>
    <mergeCell ref="A139:A140"/>
    <mergeCell ref="B139:B140"/>
    <mergeCell ref="C139:C140"/>
    <mergeCell ref="D139:D140"/>
    <mergeCell ref="E139:E140"/>
    <mergeCell ref="B33:C33"/>
    <mergeCell ref="D33:E33"/>
    <mergeCell ref="A33:A34"/>
    <mergeCell ref="A43:A44"/>
    <mergeCell ref="B43:C43"/>
    <mergeCell ref="D43:E43"/>
    <mergeCell ref="D57:E57"/>
    <mergeCell ref="D225:E225"/>
    <mergeCell ref="B225:C225"/>
    <mergeCell ref="B226:C226"/>
    <mergeCell ref="D287:E287"/>
    <mergeCell ref="B287:C287"/>
    <mergeCell ref="B288:C288"/>
    <mergeCell ref="B289:C289"/>
    <mergeCell ref="A298:E298"/>
    <mergeCell ref="I4:I8"/>
    <mergeCell ref="D20:E20"/>
    <mergeCell ref="B3:C3"/>
    <mergeCell ref="D3:E3"/>
    <mergeCell ref="B8:C8"/>
    <mergeCell ref="D8:E8"/>
    <mergeCell ref="B22:C22"/>
    <mergeCell ref="D22:E22"/>
    <mergeCell ref="B4:C4"/>
    <mergeCell ref="B6:C6"/>
    <mergeCell ref="D4:E4"/>
    <mergeCell ref="D5:E5"/>
    <mergeCell ref="B5:C5"/>
    <mergeCell ref="B20:C20"/>
    <mergeCell ref="D6:E6"/>
    <mergeCell ref="D7:E7"/>
    <mergeCell ref="B7:C7"/>
    <mergeCell ref="B17:C17"/>
    <mergeCell ref="B13:C13"/>
    <mergeCell ref="B12:C12"/>
    <mergeCell ref="B11:C11"/>
    <mergeCell ref="B16:C16"/>
    <mergeCell ref="D16:E16"/>
    <mergeCell ref="B10:C10"/>
    <mergeCell ref="B15:C15"/>
    <mergeCell ref="F145:G145"/>
    <mergeCell ref="D180:E180"/>
    <mergeCell ref="D181:E181"/>
    <mergeCell ref="D12:E12"/>
    <mergeCell ref="D13:E13"/>
    <mergeCell ref="D17:E17"/>
    <mergeCell ref="D18:E18"/>
    <mergeCell ref="D70:E70"/>
    <mergeCell ref="D73:E73"/>
    <mergeCell ref="D71:E71"/>
    <mergeCell ref="D74:E74"/>
    <mergeCell ref="D72:E72"/>
    <mergeCell ref="D75:E75"/>
    <mergeCell ref="B19:C19"/>
    <mergeCell ref="D19:E19"/>
    <mergeCell ref="B18:C18"/>
    <mergeCell ref="D152:E152"/>
    <mergeCell ref="B129:C129"/>
    <mergeCell ref="D129:E129"/>
    <mergeCell ref="B153:C153"/>
    <mergeCell ref="D153:E153"/>
    <mergeCell ref="B152:C152"/>
  </mergeCells>
  <pageMargins left="0.56999999999999995" right="0.22" top="0.36" bottom="0.16" header="0.16" footer="0.17"/>
  <pageSetup paperSize="9" scale="95" orientation="portrait" r:id="rId1"/>
  <headerFooter>
    <oddFooter>&amp;CPage 15 - TMBCTC Q4/2015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39" zoomScale="110" zoomScaleNormal="110" workbookViewId="0">
      <selection activeCell="C51" sqref="C51"/>
    </sheetView>
  </sheetViews>
  <sheetFormatPr defaultRowHeight="12.75" x14ac:dyDescent="0.2"/>
  <cols>
    <col min="1" max="1" width="43" customWidth="1"/>
    <col min="2" max="2" width="21.42578125" customWidth="1"/>
    <col min="3" max="3" width="21.7109375" customWidth="1"/>
    <col min="4" max="4" width="23.5703125" customWidth="1"/>
    <col min="5" max="5" width="17.140625" customWidth="1"/>
    <col min="6" max="6" width="22.28515625" customWidth="1"/>
    <col min="7" max="7" width="15.28515625" customWidth="1"/>
  </cols>
  <sheetData>
    <row r="1" spans="1:6" ht="22.5" customHeight="1" x14ac:dyDescent="0.25">
      <c r="A1" s="757" t="s">
        <v>512</v>
      </c>
      <c r="B1" s="757"/>
      <c r="C1" s="757"/>
      <c r="D1" s="757"/>
      <c r="E1" s="757"/>
      <c r="F1" s="757"/>
    </row>
    <row r="2" spans="1:6" ht="10.5" customHeight="1" x14ac:dyDescent="0.25">
      <c r="A2" s="242"/>
      <c r="B2" s="242"/>
      <c r="C2" s="242"/>
      <c r="D2" s="242"/>
      <c r="E2" s="242"/>
      <c r="F2" s="242"/>
    </row>
    <row r="3" spans="1:6" ht="19.5" customHeight="1" x14ac:dyDescent="0.2">
      <c r="A3" s="758" t="s">
        <v>155</v>
      </c>
      <c r="B3" s="758" t="s">
        <v>412</v>
      </c>
      <c r="C3" s="760" t="s">
        <v>156</v>
      </c>
      <c r="D3" s="758" t="s">
        <v>499</v>
      </c>
      <c r="E3" s="758" t="s">
        <v>357</v>
      </c>
      <c r="F3" s="758" t="s">
        <v>157</v>
      </c>
    </row>
    <row r="4" spans="1:6" ht="19.5" customHeight="1" x14ac:dyDescent="0.2">
      <c r="A4" s="759"/>
      <c r="B4" s="759"/>
      <c r="C4" s="761"/>
      <c r="D4" s="759"/>
      <c r="E4" s="759"/>
      <c r="F4" s="759"/>
    </row>
    <row r="5" spans="1:6" ht="22.5" customHeight="1" x14ac:dyDescent="0.25">
      <c r="A5" s="219" t="s">
        <v>158</v>
      </c>
      <c r="B5" s="220"/>
      <c r="C5" s="220"/>
      <c r="D5" s="220"/>
      <c r="E5" s="220"/>
      <c r="F5" s="220"/>
    </row>
    <row r="6" spans="1:6" ht="22.5" customHeight="1" x14ac:dyDescent="0.25">
      <c r="A6" s="211" t="s">
        <v>159</v>
      </c>
      <c r="B6" s="180">
        <v>67027136355</v>
      </c>
      <c r="C6" s="180">
        <v>52211680295</v>
      </c>
      <c r="D6" s="180">
        <v>14794702156</v>
      </c>
      <c r="E6" s="180">
        <v>1285416363</v>
      </c>
      <c r="F6" s="180">
        <f t="shared" ref="F6:F12" si="0">SUM(B6:E6)</f>
        <v>135318935169</v>
      </c>
    </row>
    <row r="7" spans="1:6" ht="22.5" customHeight="1" x14ac:dyDescent="0.25">
      <c r="A7" s="218" t="s">
        <v>360</v>
      </c>
      <c r="B7" s="179">
        <f>106689400</f>
        <v>106689400</v>
      </c>
      <c r="C7" s="179"/>
      <c r="D7" s="179"/>
      <c r="E7" s="179">
        <f>59050000</f>
        <v>59050000</v>
      </c>
      <c r="F7" s="179">
        <f t="shared" si="0"/>
        <v>165739400</v>
      </c>
    </row>
    <row r="8" spans="1:6" ht="22.5" customHeight="1" x14ac:dyDescent="0.25">
      <c r="A8" s="130" t="s">
        <v>161</v>
      </c>
      <c r="B8" s="179"/>
      <c r="C8" s="179"/>
      <c r="D8" s="179"/>
      <c r="E8" s="179"/>
      <c r="F8" s="179">
        <f t="shared" si="0"/>
        <v>0</v>
      </c>
    </row>
    <row r="9" spans="1:6" ht="22.5" customHeight="1" x14ac:dyDescent="0.25">
      <c r="A9" s="130" t="s">
        <v>162</v>
      </c>
      <c r="B9" s="179"/>
      <c r="C9" s="179"/>
      <c r="D9" s="179"/>
      <c r="E9" s="179"/>
      <c r="F9" s="179"/>
    </row>
    <row r="10" spans="1:6" ht="22.5" customHeight="1" x14ac:dyDescent="0.25">
      <c r="A10" s="130" t="s">
        <v>163</v>
      </c>
      <c r="B10" s="179"/>
      <c r="C10" s="179"/>
      <c r="D10" s="179">
        <f>398334100</f>
        <v>398334100</v>
      </c>
      <c r="E10" s="179"/>
      <c r="F10" s="179">
        <f t="shared" si="0"/>
        <v>398334100</v>
      </c>
    </row>
    <row r="11" spans="1:6" ht="22.5" customHeight="1" x14ac:dyDescent="0.25">
      <c r="A11" s="130" t="s">
        <v>164</v>
      </c>
      <c r="B11" s="179"/>
      <c r="C11" s="179"/>
      <c r="D11" s="179"/>
      <c r="E11" s="179"/>
      <c r="F11" s="179">
        <f t="shared" si="0"/>
        <v>0</v>
      </c>
    </row>
    <row r="12" spans="1:6" ht="22.5" customHeight="1" x14ac:dyDescent="0.25">
      <c r="A12" s="211" t="s">
        <v>358</v>
      </c>
      <c r="B12" s="180">
        <f>B6+B7+B8+B9-B10-B11</f>
        <v>67133825755</v>
      </c>
      <c r="C12" s="180">
        <f t="shared" ref="C12:E12" si="1">C6+C7+C8+C9-C10-C11</f>
        <v>52211680295</v>
      </c>
      <c r="D12" s="180">
        <f t="shared" si="1"/>
        <v>14396368056</v>
      </c>
      <c r="E12" s="180">
        <f t="shared" si="1"/>
        <v>1344466363</v>
      </c>
      <c r="F12" s="180">
        <f t="shared" si="0"/>
        <v>135086340469</v>
      </c>
    </row>
    <row r="13" spans="1:6" ht="22.5" customHeight="1" x14ac:dyDescent="0.25">
      <c r="A13" s="215" t="s">
        <v>165</v>
      </c>
      <c r="B13" s="180"/>
      <c r="C13" s="180"/>
      <c r="D13" s="180"/>
      <c r="E13" s="180"/>
      <c r="F13" s="180"/>
    </row>
    <row r="14" spans="1:6" ht="22.5" customHeight="1" x14ac:dyDescent="0.25">
      <c r="A14" s="211" t="s">
        <v>159</v>
      </c>
      <c r="B14" s="180">
        <v>22504147774</v>
      </c>
      <c r="C14" s="180">
        <v>24283186764</v>
      </c>
      <c r="D14" s="180">
        <v>9205993075</v>
      </c>
      <c r="E14" s="180">
        <v>723093248</v>
      </c>
      <c r="F14" s="180">
        <v>56716420861</v>
      </c>
    </row>
    <row r="15" spans="1:6" ht="22.5" customHeight="1" x14ac:dyDescent="0.25">
      <c r="A15" s="218" t="s">
        <v>361</v>
      </c>
      <c r="B15" s="179">
        <f>855349835+856169262</f>
        <v>1711519097</v>
      </c>
      <c r="C15" s="179">
        <f>938371869+916794360</f>
        <v>1855166229</v>
      </c>
      <c r="D15" s="179">
        <f>262096715+227886062</f>
        <v>489982777</v>
      </c>
      <c r="E15" s="179">
        <f>49473702+46203909</f>
        <v>95677611</v>
      </c>
      <c r="F15" s="179">
        <f t="shared" ref="F15:F19" si="2">SUM(B15:E15)</f>
        <v>4152345714</v>
      </c>
    </row>
    <row r="16" spans="1:6" ht="22.5" customHeight="1" x14ac:dyDescent="0.25">
      <c r="A16" s="218" t="s">
        <v>362</v>
      </c>
      <c r="B16" s="179"/>
      <c r="C16" s="179">
        <f>724183293+375852918+1100036211</f>
        <v>2200072422</v>
      </c>
      <c r="D16" s="179"/>
      <c r="E16" s="179">
        <f>19841250+19841250</f>
        <v>39682500</v>
      </c>
      <c r="F16" s="179">
        <f t="shared" si="2"/>
        <v>2239754922</v>
      </c>
    </row>
    <row r="17" spans="1:7" ht="22.5" customHeight="1" x14ac:dyDescent="0.25">
      <c r="A17" s="130" t="s">
        <v>162</v>
      </c>
      <c r="B17" s="179"/>
      <c r="C17" s="179"/>
      <c r="D17" s="179"/>
      <c r="E17" s="179"/>
      <c r="F17" s="179"/>
    </row>
    <row r="18" spans="1:7" ht="22.5" customHeight="1" x14ac:dyDescent="0.25">
      <c r="A18" s="130" t="s">
        <v>163</v>
      </c>
      <c r="B18" s="179"/>
      <c r="C18" s="179"/>
      <c r="D18" s="179">
        <f>398334100</f>
        <v>398334100</v>
      </c>
      <c r="E18" s="179"/>
      <c r="F18" s="179">
        <f t="shared" si="2"/>
        <v>398334100</v>
      </c>
    </row>
    <row r="19" spans="1:7" ht="22.5" customHeight="1" x14ac:dyDescent="0.25">
      <c r="A19" s="130" t="s">
        <v>164</v>
      </c>
      <c r="B19" s="179"/>
      <c r="C19" s="179"/>
      <c r="D19" s="179"/>
      <c r="E19" s="179"/>
      <c r="F19" s="179">
        <f t="shared" si="2"/>
        <v>0</v>
      </c>
      <c r="G19" s="135"/>
    </row>
    <row r="20" spans="1:7" ht="22.5" customHeight="1" x14ac:dyDescent="0.25">
      <c r="A20" s="211" t="s">
        <v>358</v>
      </c>
      <c r="B20" s="180">
        <f>B14+B15+B16+B17-B18-B19</f>
        <v>24215666871</v>
      </c>
      <c r="C20" s="180">
        <f t="shared" ref="C20:E20" si="3">C14+C15+C16+C17-C18-C19</f>
        <v>28338425415</v>
      </c>
      <c r="D20" s="180">
        <f t="shared" si="3"/>
        <v>9297641752</v>
      </c>
      <c r="E20" s="180">
        <f t="shared" si="3"/>
        <v>858453359</v>
      </c>
      <c r="F20" s="180">
        <f t="shared" ref="F20" si="4">F14+F15+F16+F17-F18-F19</f>
        <v>62710187397</v>
      </c>
      <c r="G20" s="135"/>
    </row>
    <row r="21" spans="1:7" ht="22.5" customHeight="1" x14ac:dyDescent="0.25">
      <c r="A21" s="215" t="s">
        <v>166</v>
      </c>
      <c r="B21" s="180"/>
      <c r="C21" s="180"/>
      <c r="D21" s="180"/>
      <c r="E21" s="180"/>
      <c r="F21" s="179"/>
      <c r="G21" s="135"/>
    </row>
    <row r="22" spans="1:7" ht="22.5" customHeight="1" x14ac:dyDescent="0.25">
      <c r="A22" s="211" t="s">
        <v>167</v>
      </c>
      <c r="B22" s="180">
        <f>B6-B14</f>
        <v>44522988581</v>
      </c>
      <c r="C22" s="180">
        <f>C6-C14</f>
        <v>27928493531</v>
      </c>
      <c r="D22" s="180">
        <f>D6-D14</f>
        <v>5588709081</v>
      </c>
      <c r="E22" s="180">
        <f>E6-E14</f>
        <v>562323115</v>
      </c>
      <c r="F22" s="180">
        <f>SUM(B22:E22)</f>
        <v>78602514308</v>
      </c>
    </row>
    <row r="23" spans="1:7" ht="22.5" customHeight="1" x14ac:dyDescent="0.25">
      <c r="A23" s="217" t="s">
        <v>359</v>
      </c>
      <c r="B23" s="216">
        <f>B12-B20</f>
        <v>42918158884</v>
      </c>
      <c r="C23" s="216">
        <f>C12-C20</f>
        <v>23873254880</v>
      </c>
      <c r="D23" s="216">
        <f>D12-D20</f>
        <v>5098726304</v>
      </c>
      <c r="E23" s="216">
        <f>E12-E20</f>
        <v>486013004</v>
      </c>
      <c r="F23" s="216">
        <f>SUM(B23:E23)</f>
        <v>72376153072</v>
      </c>
      <c r="G23">
        <v>72376153072</v>
      </c>
    </row>
    <row r="24" spans="1:7" s="529" customFormat="1" ht="36" customHeight="1" x14ac:dyDescent="0.25">
      <c r="A24" s="526" t="s">
        <v>498</v>
      </c>
      <c r="B24" s="527">
        <v>8783835647</v>
      </c>
      <c r="C24" s="527">
        <v>12313659783</v>
      </c>
      <c r="D24" s="527">
        <v>6758686822</v>
      </c>
      <c r="E24" s="527">
        <v>466533773</v>
      </c>
      <c r="F24" s="528">
        <f>SUM(B24:E24)</f>
        <v>28322716025</v>
      </c>
    </row>
    <row r="25" spans="1:7" ht="25.5" customHeight="1" x14ac:dyDescent="0.25">
      <c r="A25" s="762" t="s">
        <v>511</v>
      </c>
      <c r="B25" s="762"/>
      <c r="C25" s="203"/>
      <c r="D25" s="203"/>
      <c r="E25" s="203"/>
      <c r="F25" s="203"/>
    </row>
    <row r="26" spans="1:7" ht="9.75" customHeight="1" x14ac:dyDescent="0.25">
      <c r="A26" s="244"/>
      <c r="B26" s="244"/>
      <c r="C26" s="203"/>
      <c r="D26" s="203"/>
      <c r="E26" s="203"/>
      <c r="F26" s="203"/>
    </row>
    <row r="27" spans="1:7" ht="21.75" customHeight="1" x14ac:dyDescent="0.2">
      <c r="A27" s="760" t="s">
        <v>155</v>
      </c>
      <c r="B27" s="760" t="s">
        <v>413</v>
      </c>
      <c r="C27" s="760" t="s">
        <v>363</v>
      </c>
      <c r="D27" s="760" t="s">
        <v>444</v>
      </c>
      <c r="E27" s="760" t="s">
        <v>143</v>
      </c>
      <c r="F27" s="760" t="s">
        <v>157</v>
      </c>
    </row>
    <row r="28" spans="1:7" ht="21.75" customHeight="1" x14ac:dyDescent="0.2">
      <c r="A28" s="761"/>
      <c r="B28" s="761"/>
      <c r="C28" s="761"/>
      <c r="D28" s="761"/>
      <c r="E28" s="761"/>
      <c r="F28" s="761"/>
    </row>
    <row r="29" spans="1:7" ht="23.25" customHeight="1" x14ac:dyDescent="0.25">
      <c r="A29" s="222" t="s">
        <v>158</v>
      </c>
      <c r="B29" s="213"/>
      <c r="C29" s="213"/>
      <c r="D29" s="213"/>
      <c r="E29" s="213"/>
      <c r="F29" s="213"/>
    </row>
    <row r="30" spans="1:7" ht="23.25" customHeight="1" x14ac:dyDescent="0.25">
      <c r="A30" s="211" t="s">
        <v>159</v>
      </c>
      <c r="B30" s="180">
        <v>453431700</v>
      </c>
      <c r="C30" s="180">
        <v>2585257553</v>
      </c>
      <c r="D30" s="180">
        <v>6067200000</v>
      </c>
      <c r="E30" s="180">
        <v>0</v>
      </c>
      <c r="F30" s="180">
        <v>9105889253</v>
      </c>
    </row>
    <row r="31" spans="1:7" ht="23.25" customHeight="1" x14ac:dyDescent="0.25">
      <c r="A31" s="130" t="s">
        <v>160</v>
      </c>
      <c r="B31" s="179"/>
      <c r="C31" s="179"/>
      <c r="D31" s="179"/>
      <c r="E31" s="179"/>
      <c r="F31" s="179">
        <f>SUM(B31:E31)</f>
        <v>0</v>
      </c>
    </row>
    <row r="32" spans="1:7" ht="23.25" customHeight="1" x14ac:dyDescent="0.25">
      <c r="A32" s="212" t="s">
        <v>168</v>
      </c>
      <c r="B32" s="179"/>
      <c r="C32" s="179"/>
      <c r="D32" s="179"/>
      <c r="E32" s="179"/>
      <c r="F32" s="179"/>
    </row>
    <row r="33" spans="1:7" ht="23.25" customHeight="1" x14ac:dyDescent="0.25">
      <c r="A33" s="130" t="s">
        <v>162</v>
      </c>
      <c r="B33" s="179"/>
      <c r="C33" s="179"/>
      <c r="D33" s="179"/>
      <c r="E33" s="179"/>
      <c r="F33" s="179"/>
    </row>
    <row r="34" spans="1:7" ht="23.25" customHeight="1" x14ac:dyDescent="0.25">
      <c r="A34" s="130" t="s">
        <v>163</v>
      </c>
      <c r="B34" s="179"/>
      <c r="C34" s="179"/>
      <c r="D34" s="179"/>
      <c r="E34" s="179"/>
      <c r="F34" s="179"/>
    </row>
    <row r="35" spans="1:7" ht="23.25" customHeight="1" x14ac:dyDescent="0.25">
      <c r="A35" s="130" t="s">
        <v>164</v>
      </c>
      <c r="B35" s="179"/>
      <c r="C35" s="179"/>
      <c r="D35" s="179"/>
      <c r="E35" s="179"/>
      <c r="F35" s="179"/>
    </row>
    <row r="36" spans="1:7" ht="23.25" customHeight="1" x14ac:dyDescent="0.25">
      <c r="A36" s="211" t="s">
        <v>358</v>
      </c>
      <c r="B36" s="180">
        <f>B30</f>
        <v>453431700</v>
      </c>
      <c r="C36" s="180">
        <f>C30</f>
        <v>2585257553</v>
      </c>
      <c r="D36" s="180">
        <f>D30+D31</f>
        <v>6067200000</v>
      </c>
      <c r="E36" s="180">
        <v>0</v>
      </c>
      <c r="F36" s="180">
        <f>SUM(B36:E36)</f>
        <v>9105889253</v>
      </c>
    </row>
    <row r="37" spans="1:7" ht="23.25" customHeight="1" x14ac:dyDescent="0.25">
      <c r="A37" s="223" t="s">
        <v>165</v>
      </c>
      <c r="B37" s="180"/>
      <c r="C37" s="180"/>
      <c r="D37" s="180"/>
      <c r="E37" s="180"/>
      <c r="F37" s="180"/>
    </row>
    <row r="38" spans="1:7" ht="23.25" customHeight="1" x14ac:dyDescent="0.25">
      <c r="A38" s="211" t="s">
        <v>159</v>
      </c>
      <c r="B38" s="180">
        <v>0</v>
      </c>
      <c r="C38" s="180">
        <v>1321913349</v>
      </c>
      <c r="D38" s="180">
        <v>1606158055</v>
      </c>
      <c r="E38" s="180">
        <v>0</v>
      </c>
      <c r="F38" s="180">
        <v>2928071404</v>
      </c>
    </row>
    <row r="39" spans="1:7" ht="23.25" customHeight="1" x14ac:dyDescent="0.25">
      <c r="A39" s="218" t="s">
        <v>361</v>
      </c>
      <c r="B39" s="179"/>
      <c r="C39" s="179">
        <f>40753041+40753041</f>
        <v>81506082</v>
      </c>
      <c r="D39" s="179"/>
      <c r="E39" s="179"/>
      <c r="F39" s="179">
        <f>SUM(B39:E39)</f>
        <v>81506082</v>
      </c>
    </row>
    <row r="40" spans="1:7" ht="23.25" customHeight="1" x14ac:dyDescent="0.25">
      <c r="A40" s="218" t="s">
        <v>362</v>
      </c>
      <c r="B40" s="179"/>
      <c r="C40" s="179"/>
      <c r="D40" s="179">
        <f>1134252918-375852918+758400000</f>
        <v>1516800000</v>
      </c>
      <c r="E40" s="179"/>
      <c r="F40" s="179">
        <f>SUM(B40:E40)</f>
        <v>1516800000</v>
      </c>
    </row>
    <row r="41" spans="1:7" ht="23.25" customHeight="1" x14ac:dyDescent="0.25">
      <c r="A41" s="130" t="s">
        <v>162</v>
      </c>
      <c r="B41" s="179"/>
      <c r="C41" s="179"/>
      <c r="D41" s="179"/>
      <c r="E41" s="179"/>
      <c r="F41" s="179"/>
    </row>
    <row r="42" spans="1:7" ht="23.25" customHeight="1" x14ac:dyDescent="0.25">
      <c r="A42" s="130" t="s">
        <v>163</v>
      </c>
      <c r="B42" s="179"/>
      <c r="C42" s="179"/>
      <c r="D42" s="179"/>
      <c r="E42" s="179"/>
      <c r="F42" s="179"/>
    </row>
    <row r="43" spans="1:7" ht="23.25" customHeight="1" x14ac:dyDescent="0.25">
      <c r="A43" s="130" t="s">
        <v>164</v>
      </c>
      <c r="B43" s="179"/>
      <c r="C43" s="179"/>
      <c r="D43" s="179"/>
      <c r="E43" s="179"/>
      <c r="F43" s="179"/>
    </row>
    <row r="44" spans="1:7" ht="23.25" customHeight="1" x14ac:dyDescent="0.25">
      <c r="A44" s="211" t="s">
        <v>358</v>
      </c>
      <c r="B44" s="180">
        <f>B38+B39+B41+B40-B42-B43</f>
        <v>0</v>
      </c>
      <c r="C44" s="180">
        <f>C38+C39+C41+C40-C42-C43</f>
        <v>1403419431</v>
      </c>
      <c r="D44" s="180">
        <f>D38+D39+D41+D40-D42-D43</f>
        <v>3122958055</v>
      </c>
      <c r="E44" s="180">
        <f>E38+E39+E41+E40-E42-E43</f>
        <v>0</v>
      </c>
      <c r="F44" s="180">
        <f>F38+F39+F41+F40-F42-F43</f>
        <v>4526377486</v>
      </c>
    </row>
    <row r="45" spans="1:7" ht="23.25" customHeight="1" x14ac:dyDescent="0.25">
      <c r="A45" s="221" t="s">
        <v>166</v>
      </c>
      <c r="B45" s="180"/>
      <c r="C45" s="180"/>
      <c r="D45" s="180"/>
      <c r="E45" s="180"/>
      <c r="F45" s="180"/>
    </row>
    <row r="46" spans="1:7" ht="23.25" customHeight="1" x14ac:dyDescent="0.25">
      <c r="A46" s="211" t="s">
        <v>167</v>
      </c>
      <c r="B46" s="180">
        <f>B30-B38</f>
        <v>453431700</v>
      </c>
      <c r="C46" s="180">
        <f>C30-C38</f>
        <v>1263344204</v>
      </c>
      <c r="D46" s="180">
        <f>D30-D38</f>
        <v>4461041945</v>
      </c>
      <c r="E46" s="180">
        <f>E30-E38</f>
        <v>0</v>
      </c>
      <c r="F46" s="180">
        <f>F30-F38</f>
        <v>6177817849</v>
      </c>
    </row>
    <row r="47" spans="1:7" ht="23.25" customHeight="1" x14ac:dyDescent="0.25">
      <c r="A47" s="217" t="s">
        <v>359</v>
      </c>
      <c r="B47" s="216">
        <f>B36-B44</f>
        <v>453431700</v>
      </c>
      <c r="C47" s="216">
        <f>C36-C44</f>
        <v>1181838122</v>
      </c>
      <c r="D47" s="216">
        <f>D36-D44</f>
        <v>2944241945</v>
      </c>
      <c r="E47" s="216">
        <f>E36-E44</f>
        <v>0</v>
      </c>
      <c r="F47" s="216">
        <f>F36-F44</f>
        <v>4579511767</v>
      </c>
      <c r="G47">
        <v>4579511767</v>
      </c>
    </row>
  </sheetData>
  <mergeCells count="14">
    <mergeCell ref="A27:A28"/>
    <mergeCell ref="C27:C28"/>
    <mergeCell ref="A3:A4"/>
    <mergeCell ref="A25:B25"/>
    <mergeCell ref="F27:F28"/>
    <mergeCell ref="B27:B28"/>
    <mergeCell ref="D27:D28"/>
    <mergeCell ref="E27:E28"/>
    <mergeCell ref="A1:F1"/>
    <mergeCell ref="B3:B4"/>
    <mergeCell ref="C3:C4"/>
    <mergeCell ref="D3:D4"/>
    <mergeCell ref="E3:E4"/>
    <mergeCell ref="F3:F4"/>
  </mergeCells>
  <pageMargins left="0.7" right="0.3" top="0.38" bottom="0.18" header="0.22" footer="0.16"/>
  <pageSetup paperSize="9" orientation="landscape" r:id="rId1"/>
  <headerFooter>
    <oddFooter>&amp;CPage 07 - TMBCTC Q3/2015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10" zoomScale="120" zoomScaleNormal="120" workbookViewId="0">
      <selection activeCell="K17" sqref="K17"/>
    </sheetView>
  </sheetViews>
  <sheetFormatPr defaultRowHeight="12.75" x14ac:dyDescent="0.2"/>
  <cols>
    <col min="1" max="1" width="40.7109375" customWidth="1"/>
    <col min="2" max="3" width="17.42578125" customWidth="1"/>
    <col min="5" max="5" width="8.5703125" customWidth="1"/>
    <col min="6" max="7" width="8.28515625" customWidth="1"/>
    <col min="8" max="8" width="19.42578125" customWidth="1"/>
    <col min="9" max="9" width="8.28515625" customWidth="1"/>
    <col min="10" max="10" width="19.28515625" customWidth="1"/>
    <col min="11" max="11" width="14.85546875" customWidth="1"/>
  </cols>
  <sheetData>
    <row r="1" spans="1:10" s="115" customFormat="1" ht="17.25" customHeight="1" x14ac:dyDescent="0.25">
      <c r="A1" s="197" t="s">
        <v>672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0" s="115" customFormat="1" ht="18" customHeight="1" x14ac:dyDescent="0.25">
      <c r="A2" s="697" t="s">
        <v>175</v>
      </c>
      <c r="B2" s="697"/>
      <c r="C2" s="203"/>
      <c r="D2" s="203"/>
      <c r="E2" s="203"/>
      <c r="F2" s="203"/>
      <c r="G2" s="203"/>
      <c r="H2" s="203"/>
      <c r="I2" s="203"/>
      <c r="J2" s="203"/>
    </row>
    <row r="3" spans="1:10" s="115" customFormat="1" ht="8.25" customHeight="1" x14ac:dyDescent="0.25">
      <c r="A3" s="196"/>
      <c r="B3" s="203"/>
      <c r="C3" s="203"/>
      <c r="D3" s="203"/>
      <c r="E3" s="203"/>
      <c r="F3" s="203"/>
      <c r="G3" s="203"/>
      <c r="H3" s="203"/>
      <c r="I3" s="203"/>
      <c r="J3" s="203"/>
    </row>
    <row r="4" spans="1:10" s="115" customFormat="1" ht="29.25" customHeight="1" x14ac:dyDescent="0.25">
      <c r="A4" s="760" t="s">
        <v>431</v>
      </c>
      <c r="B4" s="763" t="s">
        <v>176</v>
      </c>
      <c r="C4" s="763"/>
      <c r="D4" s="763"/>
      <c r="E4" s="763"/>
      <c r="F4" s="763"/>
      <c r="G4" s="763"/>
      <c r="H4" s="763"/>
      <c r="I4" s="763"/>
      <c r="J4" s="763"/>
    </row>
    <row r="5" spans="1:10" s="243" customFormat="1" ht="42.75" customHeight="1" x14ac:dyDescent="0.2">
      <c r="A5" s="764"/>
      <c r="B5" s="760" t="s">
        <v>177</v>
      </c>
      <c r="C5" s="760" t="s">
        <v>447</v>
      </c>
      <c r="D5" s="760" t="s">
        <v>178</v>
      </c>
      <c r="E5" s="760" t="s">
        <v>179</v>
      </c>
      <c r="F5" s="760" t="s">
        <v>180</v>
      </c>
      <c r="G5" s="760" t="s">
        <v>385</v>
      </c>
      <c r="H5" s="760" t="s">
        <v>446</v>
      </c>
      <c r="I5" s="760" t="s">
        <v>181</v>
      </c>
      <c r="J5" s="760" t="s">
        <v>148</v>
      </c>
    </row>
    <row r="6" spans="1:10" s="243" customFormat="1" ht="42.75" customHeight="1" x14ac:dyDescent="0.2">
      <c r="A6" s="761"/>
      <c r="B6" s="761"/>
      <c r="C6" s="761"/>
      <c r="D6" s="761"/>
      <c r="E6" s="761"/>
      <c r="F6" s="761"/>
      <c r="G6" s="761"/>
      <c r="H6" s="761"/>
      <c r="I6" s="761"/>
      <c r="J6" s="761"/>
    </row>
    <row r="7" spans="1:10" s="115" customFormat="1" ht="15.75" x14ac:dyDescent="0.25">
      <c r="A7" s="228" t="s">
        <v>182</v>
      </c>
      <c r="B7" s="228">
        <v>1</v>
      </c>
      <c r="C7" s="228">
        <v>2</v>
      </c>
      <c r="D7" s="228">
        <v>3</v>
      </c>
      <c r="E7" s="228">
        <v>4</v>
      </c>
      <c r="F7" s="228">
        <v>5</v>
      </c>
      <c r="G7" s="228">
        <v>6</v>
      </c>
      <c r="H7" s="228">
        <v>7</v>
      </c>
      <c r="I7" s="228">
        <v>8</v>
      </c>
      <c r="J7" s="228">
        <v>9</v>
      </c>
    </row>
    <row r="8" spans="1:10" s="210" customFormat="1" ht="22.5" customHeight="1" x14ac:dyDescent="0.25">
      <c r="A8" s="239" t="s">
        <v>183</v>
      </c>
      <c r="B8" s="245">
        <v>27586800000</v>
      </c>
      <c r="C8" s="245">
        <v>4121612131</v>
      </c>
      <c r="D8" s="245">
        <v>0</v>
      </c>
      <c r="E8" s="245">
        <v>0</v>
      </c>
      <c r="F8" s="245">
        <v>0</v>
      </c>
      <c r="G8" s="245">
        <v>0</v>
      </c>
      <c r="H8" s="245">
        <v>27288826624</v>
      </c>
      <c r="I8" s="245">
        <v>0</v>
      </c>
      <c r="J8" s="245">
        <f t="shared" ref="J8:J15" si="0">SUM(B8:I8)</f>
        <v>58997238755</v>
      </c>
    </row>
    <row r="9" spans="1:10" s="115" customFormat="1" ht="22.5" customHeight="1" x14ac:dyDescent="0.25">
      <c r="A9" s="246" t="s">
        <v>382</v>
      </c>
      <c r="B9" s="247">
        <v>7413200000</v>
      </c>
      <c r="C9" s="247">
        <v>2805680000</v>
      </c>
      <c r="D9" s="247"/>
      <c r="E9" s="247"/>
      <c r="F9" s="247"/>
      <c r="G9" s="247"/>
      <c r="H9" s="247"/>
      <c r="I9" s="247"/>
      <c r="J9" s="248">
        <f t="shared" si="0"/>
        <v>10218880000</v>
      </c>
    </row>
    <row r="10" spans="1:10" s="115" customFormat="1" ht="22.5" customHeight="1" x14ac:dyDescent="0.25">
      <c r="A10" s="246" t="s">
        <v>383</v>
      </c>
      <c r="B10" s="247"/>
      <c r="C10" s="247"/>
      <c r="D10" s="247"/>
      <c r="E10" s="247"/>
      <c r="F10" s="247"/>
      <c r="G10" s="247"/>
      <c r="H10" s="247">
        <v>10511080145</v>
      </c>
      <c r="I10" s="247"/>
      <c r="J10" s="248">
        <f t="shared" si="0"/>
        <v>10511080145</v>
      </c>
    </row>
    <row r="11" spans="1:10" s="115" customFormat="1" ht="22.5" customHeight="1" x14ac:dyDescent="0.25">
      <c r="A11" s="246" t="s">
        <v>162</v>
      </c>
      <c r="B11" s="247"/>
      <c r="C11" s="247"/>
      <c r="D11" s="247"/>
      <c r="E11" s="247"/>
      <c r="F11" s="247"/>
      <c r="G11" s="247"/>
      <c r="H11" s="249">
        <v>2000000000</v>
      </c>
      <c r="I11" s="247"/>
      <c r="J11" s="250">
        <f t="shared" si="0"/>
        <v>2000000000</v>
      </c>
    </row>
    <row r="12" spans="1:10" s="115" customFormat="1" ht="22.5" customHeight="1" x14ac:dyDescent="0.25">
      <c r="A12" s="246" t="s">
        <v>386</v>
      </c>
      <c r="B12" s="247"/>
      <c r="C12" s="247"/>
      <c r="D12" s="247"/>
      <c r="E12" s="247"/>
      <c r="F12" s="247"/>
      <c r="G12" s="247"/>
      <c r="H12" s="249">
        <v>-460000000</v>
      </c>
      <c r="I12" s="247"/>
      <c r="J12" s="250">
        <f t="shared" si="0"/>
        <v>-460000000</v>
      </c>
    </row>
    <row r="13" spans="1:10" s="115" customFormat="1" ht="22.5" customHeight="1" x14ac:dyDescent="0.25">
      <c r="A13" s="246" t="s">
        <v>445</v>
      </c>
      <c r="B13" s="247"/>
      <c r="C13" s="247"/>
      <c r="D13" s="247"/>
      <c r="E13" s="247"/>
      <c r="F13" s="247"/>
      <c r="G13" s="247"/>
      <c r="H13" s="249">
        <v>-3000000000</v>
      </c>
      <c r="I13" s="247"/>
      <c r="J13" s="250">
        <f t="shared" si="0"/>
        <v>-3000000000</v>
      </c>
    </row>
    <row r="14" spans="1:10" s="115" customFormat="1" ht="25.5" customHeight="1" x14ac:dyDescent="0.25">
      <c r="A14" s="494" t="s">
        <v>532</v>
      </c>
      <c r="B14" s="247"/>
      <c r="C14" s="247"/>
      <c r="D14" s="247"/>
      <c r="E14" s="247"/>
      <c r="F14" s="247"/>
      <c r="G14" s="247"/>
      <c r="H14" s="249">
        <v>-5950000000</v>
      </c>
      <c r="I14" s="247"/>
      <c r="J14" s="250">
        <f t="shared" si="0"/>
        <v>-5950000000</v>
      </c>
    </row>
    <row r="15" spans="1:10" s="115" customFormat="1" ht="22.5" customHeight="1" x14ac:dyDescent="0.25">
      <c r="A15" s="127" t="s">
        <v>164</v>
      </c>
      <c r="B15" s="247"/>
      <c r="C15" s="247"/>
      <c r="D15" s="247"/>
      <c r="E15" s="247"/>
      <c r="F15" s="247"/>
      <c r="G15" s="247"/>
      <c r="H15" s="247"/>
      <c r="I15" s="247"/>
      <c r="J15" s="248">
        <f t="shared" si="0"/>
        <v>0</v>
      </c>
    </row>
    <row r="16" spans="1:10" s="115" customFormat="1" ht="22.5" customHeight="1" x14ac:dyDescent="0.25">
      <c r="A16" s="124" t="s">
        <v>184</v>
      </c>
      <c r="B16" s="180">
        <f t="shared" ref="B16:J16" si="1">SUM(B8:B15)</f>
        <v>35000000000</v>
      </c>
      <c r="C16" s="180">
        <f t="shared" si="1"/>
        <v>6927292131</v>
      </c>
      <c r="D16" s="180">
        <f t="shared" si="1"/>
        <v>0</v>
      </c>
      <c r="E16" s="180">
        <f t="shared" si="1"/>
        <v>0</v>
      </c>
      <c r="F16" s="180">
        <f t="shared" si="1"/>
        <v>0</v>
      </c>
      <c r="G16" s="180">
        <f t="shared" si="1"/>
        <v>0</v>
      </c>
      <c r="H16" s="180">
        <f t="shared" si="1"/>
        <v>30389906769</v>
      </c>
      <c r="I16" s="180">
        <f t="shared" si="1"/>
        <v>0</v>
      </c>
      <c r="J16" s="180">
        <f t="shared" si="1"/>
        <v>72317198900</v>
      </c>
    </row>
    <row r="17" spans="1:11" s="115" customFormat="1" ht="22.5" customHeight="1" x14ac:dyDescent="0.25">
      <c r="A17" s="246" t="s">
        <v>384</v>
      </c>
      <c r="B17" s="247"/>
      <c r="C17" s="247"/>
      <c r="D17" s="247"/>
      <c r="E17" s="247"/>
      <c r="F17" s="247"/>
      <c r="G17" s="247"/>
      <c r="H17" s="247"/>
      <c r="I17" s="247"/>
      <c r="J17" s="248">
        <f t="shared" ref="J17:J23" si="2">SUM(B17:I17)</f>
        <v>0</v>
      </c>
    </row>
    <row r="18" spans="1:11" s="115" customFormat="1" ht="22.5" customHeight="1" x14ac:dyDescent="0.25">
      <c r="A18" s="246" t="s">
        <v>185</v>
      </c>
      <c r="B18" s="247"/>
      <c r="C18" s="247"/>
      <c r="D18" s="247"/>
      <c r="E18" s="247"/>
      <c r="F18" s="247"/>
      <c r="G18" s="247"/>
      <c r="H18" s="247">
        <f>1339675802+2488375452</f>
        <v>3828051254</v>
      </c>
      <c r="I18" s="247"/>
      <c r="J18" s="248">
        <f t="shared" si="2"/>
        <v>3828051254</v>
      </c>
      <c r="K18" s="225">
        <v>3828051254</v>
      </c>
    </row>
    <row r="19" spans="1:11" s="115" customFormat="1" ht="22.5" customHeight="1" x14ac:dyDescent="0.25">
      <c r="A19" s="127" t="s">
        <v>162</v>
      </c>
      <c r="B19" s="247"/>
      <c r="C19" s="247"/>
      <c r="D19" s="247"/>
      <c r="E19" s="247"/>
      <c r="F19" s="247"/>
      <c r="G19" s="247"/>
      <c r="H19" s="247">
        <v>3000000001</v>
      </c>
      <c r="I19" s="247"/>
      <c r="J19" s="248">
        <f t="shared" si="2"/>
        <v>3000000001</v>
      </c>
    </row>
    <row r="20" spans="1:11" s="115" customFormat="1" ht="22.5" customHeight="1" x14ac:dyDescent="0.25">
      <c r="A20" s="246" t="s">
        <v>386</v>
      </c>
      <c r="B20" s="247"/>
      <c r="C20" s="247"/>
      <c r="D20" s="247"/>
      <c r="E20" s="247"/>
      <c r="F20" s="247"/>
      <c r="G20" s="247"/>
      <c r="H20" s="249">
        <v>-525000000</v>
      </c>
      <c r="I20" s="247"/>
      <c r="J20" s="250">
        <f t="shared" si="2"/>
        <v>-525000000</v>
      </c>
    </row>
    <row r="21" spans="1:11" s="115" customFormat="1" ht="22.5" customHeight="1" x14ac:dyDescent="0.25">
      <c r="A21" s="246" t="s">
        <v>445</v>
      </c>
      <c r="B21" s="247"/>
      <c r="C21" s="247"/>
      <c r="D21" s="247"/>
      <c r="E21" s="247"/>
      <c r="F21" s="247"/>
      <c r="G21" s="247"/>
      <c r="H21" s="249">
        <v>-4000000000</v>
      </c>
      <c r="I21" s="247"/>
      <c r="J21" s="250">
        <f t="shared" si="2"/>
        <v>-4000000000</v>
      </c>
    </row>
    <row r="22" spans="1:11" s="115" customFormat="1" ht="22.5" customHeight="1" x14ac:dyDescent="0.25">
      <c r="A22" s="495" t="s">
        <v>805</v>
      </c>
      <c r="B22" s="247"/>
      <c r="C22" s="247"/>
      <c r="D22" s="247"/>
      <c r="E22" s="247"/>
      <c r="F22" s="247"/>
      <c r="G22" s="247"/>
      <c r="H22" s="249">
        <f>-4200000000-1050000000</f>
        <v>-5250000000</v>
      </c>
      <c r="I22" s="247"/>
      <c r="J22" s="250">
        <f t="shared" si="2"/>
        <v>-5250000000</v>
      </c>
    </row>
    <row r="23" spans="1:11" s="115" customFormat="1" ht="22.5" customHeight="1" x14ac:dyDescent="0.25">
      <c r="A23" s="127" t="s">
        <v>164</v>
      </c>
      <c r="B23" s="247"/>
      <c r="C23" s="247"/>
      <c r="D23" s="247"/>
      <c r="E23" s="247"/>
      <c r="F23" s="247"/>
      <c r="G23" s="247"/>
      <c r="H23" s="249">
        <f>-(538731441)</f>
        <v>-538731441</v>
      </c>
      <c r="I23" s="247"/>
      <c r="J23" s="250">
        <f t="shared" si="2"/>
        <v>-538731441</v>
      </c>
    </row>
    <row r="24" spans="1:11" s="210" customFormat="1" ht="22.5" customHeight="1" x14ac:dyDescent="0.25">
      <c r="A24" s="251" t="s">
        <v>500</v>
      </c>
      <c r="B24" s="216">
        <f t="shared" ref="B24:J24" si="3">SUM(B16:B23)</f>
        <v>35000000000</v>
      </c>
      <c r="C24" s="216">
        <f t="shared" si="3"/>
        <v>6927292131</v>
      </c>
      <c r="D24" s="216">
        <f t="shared" si="3"/>
        <v>0</v>
      </c>
      <c r="E24" s="216">
        <f t="shared" si="3"/>
        <v>0</v>
      </c>
      <c r="F24" s="216">
        <f t="shared" si="3"/>
        <v>0</v>
      </c>
      <c r="G24" s="216">
        <f t="shared" si="3"/>
        <v>0</v>
      </c>
      <c r="H24" s="216">
        <f t="shared" si="3"/>
        <v>26904226583</v>
      </c>
      <c r="I24" s="216">
        <f t="shared" si="3"/>
        <v>0</v>
      </c>
      <c r="J24" s="216">
        <f t="shared" si="3"/>
        <v>68831518714</v>
      </c>
      <c r="K24" s="238">
        <v>68831518714</v>
      </c>
    </row>
    <row r="25" spans="1:11" s="115" customFormat="1" ht="15.75" x14ac:dyDescent="0.25">
      <c r="A25" s="196"/>
      <c r="B25" s="273"/>
      <c r="C25" s="203"/>
      <c r="D25" s="203"/>
      <c r="E25" s="203"/>
      <c r="F25" s="203"/>
      <c r="G25" s="203"/>
      <c r="H25" s="203"/>
      <c r="I25" s="203"/>
      <c r="J25" s="203"/>
      <c r="K25" s="225"/>
    </row>
    <row r="26" spans="1:11" x14ac:dyDescent="0.2">
      <c r="J26" s="135"/>
    </row>
    <row r="27" spans="1:11" x14ac:dyDescent="0.2">
      <c r="J27" s="135"/>
    </row>
  </sheetData>
  <mergeCells count="12">
    <mergeCell ref="I5:I6"/>
    <mergeCell ref="A2:B2"/>
    <mergeCell ref="B4:J4"/>
    <mergeCell ref="B5:B6"/>
    <mergeCell ref="C5:C6"/>
    <mergeCell ref="D5:D6"/>
    <mergeCell ref="E5:E6"/>
    <mergeCell ref="F5:F6"/>
    <mergeCell ref="H5:H6"/>
    <mergeCell ref="J5:J6"/>
    <mergeCell ref="G5:G6"/>
    <mergeCell ref="A4:A6"/>
  </mergeCells>
  <pageMargins left="0.47" right="0.21" top="0.37" bottom="0.28999999999999998" header="0.3" footer="0.16"/>
  <pageSetup paperSize="9" orientation="landscape" r:id="rId1"/>
  <headerFooter>
    <oddFooter>&amp;CPage 12 - TMBCTC Q3/2015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topLeftCell="A43" zoomScale="110" zoomScaleNormal="110" workbookViewId="0">
      <selection activeCell="J7" sqref="J7"/>
    </sheetView>
  </sheetViews>
  <sheetFormatPr defaultRowHeight="12.75" x14ac:dyDescent="0.2"/>
  <cols>
    <col min="1" max="1" width="50.28515625" style="486" customWidth="1"/>
    <col min="2" max="2" width="5.7109375" style="504" customWidth="1"/>
    <col min="3" max="3" width="5.7109375" style="486" customWidth="1"/>
    <col min="4" max="5" width="19" style="487" customWidth="1"/>
    <col min="6" max="7" width="19" customWidth="1"/>
    <col min="255" max="255" width="54.7109375" customWidth="1"/>
    <col min="256" max="256" width="5.7109375" customWidth="1"/>
    <col min="257" max="257" width="6.42578125" customWidth="1"/>
    <col min="258" max="259" width="16.7109375" customWidth="1"/>
    <col min="261" max="261" width="16.140625" customWidth="1"/>
    <col min="511" max="511" width="54.7109375" customWidth="1"/>
    <col min="512" max="512" width="5.7109375" customWidth="1"/>
    <col min="513" max="513" width="6.42578125" customWidth="1"/>
    <col min="514" max="515" width="16.7109375" customWidth="1"/>
    <col min="517" max="517" width="16.140625" customWidth="1"/>
    <col min="767" max="767" width="54.7109375" customWidth="1"/>
    <col min="768" max="768" width="5.7109375" customWidth="1"/>
    <col min="769" max="769" width="6.42578125" customWidth="1"/>
    <col min="770" max="771" width="16.7109375" customWidth="1"/>
    <col min="773" max="773" width="16.140625" customWidth="1"/>
    <col min="1023" max="1023" width="54.7109375" customWidth="1"/>
    <col min="1024" max="1024" width="5.7109375" customWidth="1"/>
    <col min="1025" max="1025" width="6.42578125" customWidth="1"/>
    <col min="1026" max="1027" width="16.7109375" customWidth="1"/>
    <col min="1029" max="1029" width="16.140625" customWidth="1"/>
    <col min="1279" max="1279" width="54.7109375" customWidth="1"/>
    <col min="1280" max="1280" width="5.7109375" customWidth="1"/>
    <col min="1281" max="1281" width="6.42578125" customWidth="1"/>
    <col min="1282" max="1283" width="16.7109375" customWidth="1"/>
    <col min="1285" max="1285" width="16.140625" customWidth="1"/>
    <col min="1535" max="1535" width="54.7109375" customWidth="1"/>
    <col min="1536" max="1536" width="5.7109375" customWidth="1"/>
    <col min="1537" max="1537" width="6.42578125" customWidth="1"/>
    <col min="1538" max="1539" width="16.7109375" customWidth="1"/>
    <col min="1541" max="1541" width="16.140625" customWidth="1"/>
    <col min="1791" max="1791" width="54.7109375" customWidth="1"/>
    <col min="1792" max="1792" width="5.7109375" customWidth="1"/>
    <col min="1793" max="1793" width="6.42578125" customWidth="1"/>
    <col min="1794" max="1795" width="16.7109375" customWidth="1"/>
    <col min="1797" max="1797" width="16.140625" customWidth="1"/>
    <col min="2047" max="2047" width="54.7109375" customWidth="1"/>
    <col min="2048" max="2048" width="5.7109375" customWidth="1"/>
    <col min="2049" max="2049" width="6.42578125" customWidth="1"/>
    <col min="2050" max="2051" width="16.7109375" customWidth="1"/>
    <col min="2053" max="2053" width="16.140625" customWidth="1"/>
    <col min="2303" max="2303" width="54.7109375" customWidth="1"/>
    <col min="2304" max="2304" width="5.7109375" customWidth="1"/>
    <col min="2305" max="2305" width="6.42578125" customWidth="1"/>
    <col min="2306" max="2307" width="16.7109375" customWidth="1"/>
    <col min="2309" max="2309" width="16.140625" customWidth="1"/>
    <col min="2559" max="2559" width="54.7109375" customWidth="1"/>
    <col min="2560" max="2560" width="5.7109375" customWidth="1"/>
    <col min="2561" max="2561" width="6.42578125" customWidth="1"/>
    <col min="2562" max="2563" width="16.7109375" customWidth="1"/>
    <col min="2565" max="2565" width="16.140625" customWidth="1"/>
    <col min="2815" max="2815" width="54.7109375" customWidth="1"/>
    <col min="2816" max="2816" width="5.7109375" customWidth="1"/>
    <col min="2817" max="2817" width="6.42578125" customWidth="1"/>
    <col min="2818" max="2819" width="16.7109375" customWidth="1"/>
    <col min="2821" max="2821" width="16.140625" customWidth="1"/>
    <col min="3071" max="3071" width="54.7109375" customWidth="1"/>
    <col min="3072" max="3072" width="5.7109375" customWidth="1"/>
    <col min="3073" max="3073" width="6.42578125" customWidth="1"/>
    <col min="3074" max="3075" width="16.7109375" customWidth="1"/>
    <col min="3077" max="3077" width="16.140625" customWidth="1"/>
    <col min="3327" max="3327" width="54.7109375" customWidth="1"/>
    <col min="3328" max="3328" width="5.7109375" customWidth="1"/>
    <col min="3329" max="3329" width="6.42578125" customWidth="1"/>
    <col min="3330" max="3331" width="16.7109375" customWidth="1"/>
    <col min="3333" max="3333" width="16.140625" customWidth="1"/>
    <col min="3583" max="3583" width="54.7109375" customWidth="1"/>
    <col min="3584" max="3584" width="5.7109375" customWidth="1"/>
    <col min="3585" max="3585" width="6.42578125" customWidth="1"/>
    <col min="3586" max="3587" width="16.7109375" customWidth="1"/>
    <col min="3589" max="3589" width="16.140625" customWidth="1"/>
    <col min="3839" max="3839" width="54.7109375" customWidth="1"/>
    <col min="3840" max="3840" width="5.7109375" customWidth="1"/>
    <col min="3841" max="3841" width="6.42578125" customWidth="1"/>
    <col min="3842" max="3843" width="16.7109375" customWidth="1"/>
    <col min="3845" max="3845" width="16.140625" customWidth="1"/>
    <col min="4095" max="4095" width="54.7109375" customWidth="1"/>
    <col min="4096" max="4096" width="5.7109375" customWidth="1"/>
    <col min="4097" max="4097" width="6.42578125" customWidth="1"/>
    <col min="4098" max="4099" width="16.7109375" customWidth="1"/>
    <col min="4101" max="4101" width="16.140625" customWidth="1"/>
    <col min="4351" max="4351" width="54.7109375" customWidth="1"/>
    <col min="4352" max="4352" width="5.7109375" customWidth="1"/>
    <col min="4353" max="4353" width="6.42578125" customWidth="1"/>
    <col min="4354" max="4355" width="16.7109375" customWidth="1"/>
    <col min="4357" max="4357" width="16.140625" customWidth="1"/>
    <col min="4607" max="4607" width="54.7109375" customWidth="1"/>
    <col min="4608" max="4608" width="5.7109375" customWidth="1"/>
    <col min="4609" max="4609" width="6.42578125" customWidth="1"/>
    <col min="4610" max="4611" width="16.7109375" customWidth="1"/>
    <col min="4613" max="4613" width="16.140625" customWidth="1"/>
    <col min="4863" max="4863" width="54.7109375" customWidth="1"/>
    <col min="4864" max="4864" width="5.7109375" customWidth="1"/>
    <col min="4865" max="4865" width="6.42578125" customWidth="1"/>
    <col min="4866" max="4867" width="16.7109375" customWidth="1"/>
    <col min="4869" max="4869" width="16.140625" customWidth="1"/>
    <col min="5119" max="5119" width="54.7109375" customWidth="1"/>
    <col min="5120" max="5120" width="5.7109375" customWidth="1"/>
    <col min="5121" max="5121" width="6.42578125" customWidth="1"/>
    <col min="5122" max="5123" width="16.7109375" customWidth="1"/>
    <col min="5125" max="5125" width="16.140625" customWidth="1"/>
    <col min="5375" max="5375" width="54.7109375" customWidth="1"/>
    <col min="5376" max="5376" width="5.7109375" customWidth="1"/>
    <col min="5377" max="5377" width="6.42578125" customWidth="1"/>
    <col min="5378" max="5379" width="16.7109375" customWidth="1"/>
    <col min="5381" max="5381" width="16.140625" customWidth="1"/>
    <col min="5631" max="5631" width="54.7109375" customWidth="1"/>
    <col min="5632" max="5632" width="5.7109375" customWidth="1"/>
    <col min="5633" max="5633" width="6.42578125" customWidth="1"/>
    <col min="5634" max="5635" width="16.7109375" customWidth="1"/>
    <col min="5637" max="5637" width="16.140625" customWidth="1"/>
    <col min="5887" max="5887" width="54.7109375" customWidth="1"/>
    <col min="5888" max="5888" width="5.7109375" customWidth="1"/>
    <col min="5889" max="5889" width="6.42578125" customWidth="1"/>
    <col min="5890" max="5891" width="16.7109375" customWidth="1"/>
    <col min="5893" max="5893" width="16.140625" customWidth="1"/>
    <col min="6143" max="6143" width="54.7109375" customWidth="1"/>
    <col min="6144" max="6144" width="5.7109375" customWidth="1"/>
    <col min="6145" max="6145" width="6.42578125" customWidth="1"/>
    <col min="6146" max="6147" width="16.7109375" customWidth="1"/>
    <col min="6149" max="6149" width="16.140625" customWidth="1"/>
    <col min="6399" max="6399" width="54.7109375" customWidth="1"/>
    <col min="6400" max="6400" width="5.7109375" customWidth="1"/>
    <col min="6401" max="6401" width="6.42578125" customWidth="1"/>
    <col min="6402" max="6403" width="16.7109375" customWidth="1"/>
    <col min="6405" max="6405" width="16.140625" customWidth="1"/>
    <col min="6655" max="6655" width="54.7109375" customWidth="1"/>
    <col min="6656" max="6656" width="5.7109375" customWidth="1"/>
    <col min="6657" max="6657" width="6.42578125" customWidth="1"/>
    <col min="6658" max="6659" width="16.7109375" customWidth="1"/>
    <col min="6661" max="6661" width="16.140625" customWidth="1"/>
    <col min="6911" max="6911" width="54.7109375" customWidth="1"/>
    <col min="6912" max="6912" width="5.7109375" customWidth="1"/>
    <col min="6913" max="6913" width="6.42578125" customWidth="1"/>
    <col min="6914" max="6915" width="16.7109375" customWidth="1"/>
    <col min="6917" max="6917" width="16.140625" customWidth="1"/>
    <col min="7167" max="7167" width="54.7109375" customWidth="1"/>
    <col min="7168" max="7168" width="5.7109375" customWidth="1"/>
    <col min="7169" max="7169" width="6.42578125" customWidth="1"/>
    <col min="7170" max="7171" width="16.7109375" customWidth="1"/>
    <col min="7173" max="7173" width="16.140625" customWidth="1"/>
    <col min="7423" max="7423" width="54.7109375" customWidth="1"/>
    <col min="7424" max="7424" width="5.7109375" customWidth="1"/>
    <col min="7425" max="7425" width="6.42578125" customWidth="1"/>
    <col min="7426" max="7427" width="16.7109375" customWidth="1"/>
    <col min="7429" max="7429" width="16.140625" customWidth="1"/>
    <col min="7679" max="7679" width="54.7109375" customWidth="1"/>
    <col min="7680" max="7680" width="5.7109375" customWidth="1"/>
    <col min="7681" max="7681" width="6.42578125" customWidth="1"/>
    <col min="7682" max="7683" width="16.7109375" customWidth="1"/>
    <col min="7685" max="7685" width="16.140625" customWidth="1"/>
    <col min="7935" max="7935" width="54.7109375" customWidth="1"/>
    <col min="7936" max="7936" width="5.7109375" customWidth="1"/>
    <col min="7937" max="7937" width="6.42578125" customWidth="1"/>
    <col min="7938" max="7939" width="16.7109375" customWidth="1"/>
    <col min="7941" max="7941" width="16.140625" customWidth="1"/>
    <col min="8191" max="8191" width="54.7109375" customWidth="1"/>
    <col min="8192" max="8192" width="5.7109375" customWidth="1"/>
    <col min="8193" max="8193" width="6.42578125" customWidth="1"/>
    <col min="8194" max="8195" width="16.7109375" customWidth="1"/>
    <col min="8197" max="8197" width="16.140625" customWidth="1"/>
    <col min="8447" max="8447" width="54.7109375" customWidth="1"/>
    <col min="8448" max="8448" width="5.7109375" customWidth="1"/>
    <col min="8449" max="8449" width="6.42578125" customWidth="1"/>
    <col min="8450" max="8451" width="16.7109375" customWidth="1"/>
    <col min="8453" max="8453" width="16.140625" customWidth="1"/>
    <col min="8703" max="8703" width="54.7109375" customWidth="1"/>
    <col min="8704" max="8704" width="5.7109375" customWidth="1"/>
    <col min="8705" max="8705" width="6.42578125" customWidth="1"/>
    <col min="8706" max="8707" width="16.7109375" customWidth="1"/>
    <col min="8709" max="8709" width="16.140625" customWidth="1"/>
    <col min="8959" max="8959" width="54.7109375" customWidth="1"/>
    <col min="8960" max="8960" width="5.7109375" customWidth="1"/>
    <col min="8961" max="8961" width="6.42578125" customWidth="1"/>
    <col min="8962" max="8963" width="16.7109375" customWidth="1"/>
    <col min="8965" max="8965" width="16.140625" customWidth="1"/>
    <col min="9215" max="9215" width="54.7109375" customWidth="1"/>
    <col min="9216" max="9216" width="5.7109375" customWidth="1"/>
    <col min="9217" max="9217" width="6.42578125" customWidth="1"/>
    <col min="9218" max="9219" width="16.7109375" customWidth="1"/>
    <col min="9221" max="9221" width="16.140625" customWidth="1"/>
    <col min="9471" max="9471" width="54.7109375" customWidth="1"/>
    <col min="9472" max="9472" width="5.7109375" customWidth="1"/>
    <col min="9473" max="9473" width="6.42578125" customWidth="1"/>
    <col min="9474" max="9475" width="16.7109375" customWidth="1"/>
    <col min="9477" max="9477" width="16.140625" customWidth="1"/>
    <col min="9727" max="9727" width="54.7109375" customWidth="1"/>
    <col min="9728" max="9728" width="5.7109375" customWidth="1"/>
    <col min="9729" max="9729" width="6.42578125" customWidth="1"/>
    <col min="9730" max="9731" width="16.7109375" customWidth="1"/>
    <col min="9733" max="9733" width="16.140625" customWidth="1"/>
    <col min="9983" max="9983" width="54.7109375" customWidth="1"/>
    <col min="9984" max="9984" width="5.7109375" customWidth="1"/>
    <col min="9985" max="9985" width="6.42578125" customWidth="1"/>
    <col min="9986" max="9987" width="16.7109375" customWidth="1"/>
    <col min="9989" max="9989" width="16.140625" customWidth="1"/>
    <col min="10239" max="10239" width="54.7109375" customWidth="1"/>
    <col min="10240" max="10240" width="5.7109375" customWidth="1"/>
    <col min="10241" max="10241" width="6.42578125" customWidth="1"/>
    <col min="10242" max="10243" width="16.7109375" customWidth="1"/>
    <col min="10245" max="10245" width="16.140625" customWidth="1"/>
    <col min="10495" max="10495" width="54.7109375" customWidth="1"/>
    <col min="10496" max="10496" width="5.7109375" customWidth="1"/>
    <col min="10497" max="10497" width="6.42578125" customWidth="1"/>
    <col min="10498" max="10499" width="16.7109375" customWidth="1"/>
    <col min="10501" max="10501" width="16.140625" customWidth="1"/>
    <col min="10751" max="10751" width="54.7109375" customWidth="1"/>
    <col min="10752" max="10752" width="5.7109375" customWidth="1"/>
    <col min="10753" max="10753" width="6.42578125" customWidth="1"/>
    <col min="10754" max="10755" width="16.7109375" customWidth="1"/>
    <col min="10757" max="10757" width="16.140625" customWidth="1"/>
    <col min="11007" max="11007" width="54.7109375" customWidth="1"/>
    <col min="11008" max="11008" width="5.7109375" customWidth="1"/>
    <col min="11009" max="11009" width="6.42578125" customWidth="1"/>
    <col min="11010" max="11011" width="16.7109375" customWidth="1"/>
    <col min="11013" max="11013" width="16.140625" customWidth="1"/>
    <col min="11263" max="11263" width="54.7109375" customWidth="1"/>
    <col min="11264" max="11264" width="5.7109375" customWidth="1"/>
    <col min="11265" max="11265" width="6.42578125" customWidth="1"/>
    <col min="11266" max="11267" width="16.7109375" customWidth="1"/>
    <col min="11269" max="11269" width="16.140625" customWidth="1"/>
    <col min="11519" max="11519" width="54.7109375" customWidth="1"/>
    <col min="11520" max="11520" width="5.7109375" customWidth="1"/>
    <col min="11521" max="11521" width="6.42578125" customWidth="1"/>
    <col min="11522" max="11523" width="16.7109375" customWidth="1"/>
    <col min="11525" max="11525" width="16.140625" customWidth="1"/>
    <col min="11775" max="11775" width="54.7109375" customWidth="1"/>
    <col min="11776" max="11776" width="5.7109375" customWidth="1"/>
    <col min="11777" max="11777" width="6.42578125" customWidth="1"/>
    <col min="11778" max="11779" width="16.7109375" customWidth="1"/>
    <col min="11781" max="11781" width="16.140625" customWidth="1"/>
    <col min="12031" max="12031" width="54.7109375" customWidth="1"/>
    <col min="12032" max="12032" width="5.7109375" customWidth="1"/>
    <col min="12033" max="12033" width="6.42578125" customWidth="1"/>
    <col min="12034" max="12035" width="16.7109375" customWidth="1"/>
    <col min="12037" max="12037" width="16.140625" customWidth="1"/>
    <col min="12287" max="12287" width="54.7109375" customWidth="1"/>
    <col min="12288" max="12288" width="5.7109375" customWidth="1"/>
    <col min="12289" max="12289" width="6.42578125" customWidth="1"/>
    <col min="12290" max="12291" width="16.7109375" customWidth="1"/>
    <col min="12293" max="12293" width="16.140625" customWidth="1"/>
    <col min="12543" max="12543" width="54.7109375" customWidth="1"/>
    <col min="12544" max="12544" width="5.7109375" customWidth="1"/>
    <col min="12545" max="12545" width="6.42578125" customWidth="1"/>
    <col min="12546" max="12547" width="16.7109375" customWidth="1"/>
    <col min="12549" max="12549" width="16.140625" customWidth="1"/>
    <col min="12799" max="12799" width="54.7109375" customWidth="1"/>
    <col min="12800" max="12800" width="5.7109375" customWidth="1"/>
    <col min="12801" max="12801" width="6.42578125" customWidth="1"/>
    <col min="12802" max="12803" width="16.7109375" customWidth="1"/>
    <col min="12805" max="12805" width="16.140625" customWidth="1"/>
    <col min="13055" max="13055" width="54.7109375" customWidth="1"/>
    <col min="13056" max="13056" width="5.7109375" customWidth="1"/>
    <col min="13057" max="13057" width="6.42578125" customWidth="1"/>
    <col min="13058" max="13059" width="16.7109375" customWidth="1"/>
    <col min="13061" max="13061" width="16.140625" customWidth="1"/>
    <col min="13311" max="13311" width="54.7109375" customWidth="1"/>
    <col min="13312" max="13312" width="5.7109375" customWidth="1"/>
    <col min="13313" max="13313" width="6.42578125" customWidth="1"/>
    <col min="13314" max="13315" width="16.7109375" customWidth="1"/>
    <col min="13317" max="13317" width="16.140625" customWidth="1"/>
    <col min="13567" max="13567" width="54.7109375" customWidth="1"/>
    <col min="13568" max="13568" width="5.7109375" customWidth="1"/>
    <col min="13569" max="13569" width="6.42578125" customWidth="1"/>
    <col min="13570" max="13571" width="16.7109375" customWidth="1"/>
    <col min="13573" max="13573" width="16.140625" customWidth="1"/>
    <col min="13823" max="13823" width="54.7109375" customWidth="1"/>
    <col min="13824" max="13824" width="5.7109375" customWidth="1"/>
    <col min="13825" max="13825" width="6.42578125" customWidth="1"/>
    <col min="13826" max="13827" width="16.7109375" customWidth="1"/>
    <col min="13829" max="13829" width="16.140625" customWidth="1"/>
    <col min="14079" max="14079" width="54.7109375" customWidth="1"/>
    <col min="14080" max="14080" width="5.7109375" customWidth="1"/>
    <col min="14081" max="14081" width="6.42578125" customWidth="1"/>
    <col min="14082" max="14083" width="16.7109375" customWidth="1"/>
    <col min="14085" max="14085" width="16.140625" customWidth="1"/>
    <col min="14335" max="14335" width="54.7109375" customWidth="1"/>
    <col min="14336" max="14336" width="5.7109375" customWidth="1"/>
    <col min="14337" max="14337" width="6.42578125" customWidth="1"/>
    <col min="14338" max="14339" width="16.7109375" customWidth="1"/>
    <col min="14341" max="14341" width="16.140625" customWidth="1"/>
    <col min="14591" max="14591" width="54.7109375" customWidth="1"/>
    <col min="14592" max="14592" width="5.7109375" customWidth="1"/>
    <col min="14593" max="14593" width="6.42578125" customWidth="1"/>
    <col min="14594" max="14595" width="16.7109375" customWidth="1"/>
    <col min="14597" max="14597" width="16.140625" customWidth="1"/>
    <col min="14847" max="14847" width="54.7109375" customWidth="1"/>
    <col min="14848" max="14848" width="5.7109375" customWidth="1"/>
    <col min="14849" max="14849" width="6.42578125" customWidth="1"/>
    <col min="14850" max="14851" width="16.7109375" customWidth="1"/>
    <col min="14853" max="14853" width="16.140625" customWidth="1"/>
    <col min="15103" max="15103" width="54.7109375" customWidth="1"/>
    <col min="15104" max="15104" width="5.7109375" customWidth="1"/>
    <col min="15105" max="15105" width="6.42578125" customWidth="1"/>
    <col min="15106" max="15107" width="16.7109375" customWidth="1"/>
    <col min="15109" max="15109" width="16.140625" customWidth="1"/>
    <col min="15359" max="15359" width="54.7109375" customWidth="1"/>
    <col min="15360" max="15360" width="5.7109375" customWidth="1"/>
    <col min="15361" max="15361" width="6.42578125" customWidth="1"/>
    <col min="15362" max="15363" width="16.7109375" customWidth="1"/>
    <col min="15365" max="15365" width="16.140625" customWidth="1"/>
    <col min="15615" max="15615" width="54.7109375" customWidth="1"/>
    <col min="15616" max="15616" width="5.7109375" customWidth="1"/>
    <col min="15617" max="15617" width="6.42578125" customWidth="1"/>
    <col min="15618" max="15619" width="16.7109375" customWidth="1"/>
    <col min="15621" max="15621" width="16.140625" customWidth="1"/>
    <col min="15871" max="15871" width="54.7109375" customWidth="1"/>
    <col min="15872" max="15872" width="5.7109375" customWidth="1"/>
    <col min="15873" max="15873" width="6.42578125" customWidth="1"/>
    <col min="15874" max="15875" width="16.7109375" customWidth="1"/>
    <col min="15877" max="15877" width="16.140625" customWidth="1"/>
    <col min="16127" max="16127" width="54.7109375" customWidth="1"/>
    <col min="16128" max="16128" width="5.7109375" customWidth="1"/>
    <col min="16129" max="16129" width="6.42578125" customWidth="1"/>
    <col min="16130" max="16131" width="16.7109375" customWidth="1"/>
    <col min="16133" max="16133" width="16.140625" customWidth="1"/>
  </cols>
  <sheetData>
    <row r="1" spans="1:7" ht="17.25" customHeight="1" x14ac:dyDescent="0.25">
      <c r="A1" s="496" t="s">
        <v>416</v>
      </c>
      <c r="B1" s="116"/>
      <c r="C1" s="497"/>
      <c r="D1" s="240"/>
      <c r="E1" s="240"/>
      <c r="F1" s="765" t="s">
        <v>387</v>
      </c>
      <c r="G1" s="765"/>
    </row>
    <row r="2" spans="1:7" ht="15.75" customHeight="1" x14ac:dyDescent="0.25">
      <c r="A2" s="766" t="s">
        <v>508</v>
      </c>
      <c r="B2" s="766"/>
      <c r="C2" s="766"/>
      <c r="D2" s="766"/>
      <c r="E2" s="261"/>
      <c r="F2" s="261"/>
      <c r="G2" s="200" t="s">
        <v>501</v>
      </c>
    </row>
    <row r="3" spans="1:7" ht="16.5" x14ac:dyDescent="0.2">
      <c r="A3" s="262"/>
      <c r="B3" s="767" t="s">
        <v>0</v>
      </c>
      <c r="C3" s="767"/>
      <c r="D3" s="767"/>
      <c r="E3" s="767"/>
      <c r="F3" s="767"/>
      <c r="G3" s="767"/>
    </row>
    <row r="4" spans="1:7" ht="42.75" customHeight="1" x14ac:dyDescent="0.3">
      <c r="A4" s="774" t="s">
        <v>717</v>
      </c>
      <c r="B4" s="774"/>
      <c r="C4" s="774"/>
      <c r="D4" s="774"/>
      <c r="E4" s="774"/>
      <c r="F4" s="774"/>
      <c r="G4" s="774"/>
    </row>
    <row r="5" spans="1:7" ht="18.75" customHeight="1" x14ac:dyDescent="0.25">
      <c r="A5" s="775" t="s">
        <v>718</v>
      </c>
      <c r="B5" s="775"/>
      <c r="C5" s="775"/>
      <c r="D5" s="775"/>
      <c r="E5" s="775"/>
      <c r="F5" s="775"/>
      <c r="G5" s="775"/>
    </row>
    <row r="6" spans="1:7" ht="18" customHeight="1" x14ac:dyDescent="0.2">
      <c r="A6" s="776" t="s">
        <v>807</v>
      </c>
      <c r="B6" s="776"/>
      <c r="C6" s="776"/>
      <c r="D6" s="776"/>
      <c r="E6" s="776"/>
      <c r="F6" s="776"/>
      <c r="G6" s="776"/>
    </row>
    <row r="7" spans="1:7" ht="11.25" customHeight="1" x14ac:dyDescent="0.2">
      <c r="A7" s="519"/>
      <c r="B7" s="519"/>
      <c r="C7" s="519"/>
      <c r="D7" s="519"/>
      <c r="E7" s="519"/>
    </row>
    <row r="8" spans="1:7" ht="24" customHeight="1" x14ac:dyDescent="0.2">
      <c r="A8" s="770" t="s">
        <v>677</v>
      </c>
      <c r="B8" s="770" t="s">
        <v>719</v>
      </c>
      <c r="C8" s="771" t="s">
        <v>678</v>
      </c>
      <c r="D8" s="768" t="s">
        <v>806</v>
      </c>
      <c r="E8" s="769"/>
      <c r="F8" s="772" t="s">
        <v>395</v>
      </c>
      <c r="G8" s="773"/>
    </row>
    <row r="9" spans="1:7" ht="20.25" customHeight="1" x14ac:dyDescent="0.2">
      <c r="A9" s="770"/>
      <c r="B9" s="770"/>
      <c r="C9" s="771"/>
      <c r="D9" s="227" t="s">
        <v>705</v>
      </c>
      <c r="E9" s="227" t="s">
        <v>394</v>
      </c>
      <c r="F9" s="227" t="s">
        <v>705</v>
      </c>
      <c r="G9" s="227" t="s">
        <v>394</v>
      </c>
    </row>
    <row r="10" spans="1:7" ht="17.25" customHeight="1" x14ac:dyDescent="0.2">
      <c r="A10" s="520">
        <v>1</v>
      </c>
      <c r="B10" s="520">
        <v>2</v>
      </c>
      <c r="C10" s="521">
        <v>3</v>
      </c>
      <c r="D10" s="498">
        <v>4</v>
      </c>
      <c r="E10" s="498">
        <v>5</v>
      </c>
      <c r="F10" s="227">
        <v>6</v>
      </c>
      <c r="G10" s="227">
        <v>7</v>
      </c>
    </row>
    <row r="11" spans="1:7" ht="20.25" customHeight="1" x14ac:dyDescent="0.2">
      <c r="A11" s="505" t="s">
        <v>720</v>
      </c>
      <c r="B11" s="506" t="s">
        <v>680</v>
      </c>
      <c r="C11" s="488" t="s">
        <v>680</v>
      </c>
      <c r="D11" s="489">
        <v>0</v>
      </c>
      <c r="E11" s="489">
        <v>0</v>
      </c>
      <c r="G11" s="522"/>
    </row>
    <row r="12" spans="1:7" ht="20.25" customHeight="1" x14ac:dyDescent="0.2">
      <c r="A12" s="507" t="s">
        <v>721</v>
      </c>
      <c r="B12" s="508" t="s">
        <v>679</v>
      </c>
      <c r="C12" s="507" t="s">
        <v>680</v>
      </c>
      <c r="D12" s="523">
        <f>KQHDKD!D25</f>
        <v>3273433614</v>
      </c>
      <c r="E12" s="523">
        <v>4274899258</v>
      </c>
      <c r="F12" s="523">
        <v>5211159026</v>
      </c>
      <c r="G12" s="523">
        <v>7525679626</v>
      </c>
    </row>
    <row r="13" spans="1:7" ht="20.25" customHeight="1" x14ac:dyDescent="0.2">
      <c r="A13" s="507" t="s">
        <v>722</v>
      </c>
      <c r="B13" s="508" t="s">
        <v>680</v>
      </c>
      <c r="C13" s="507" t="s">
        <v>680</v>
      </c>
      <c r="D13" s="523"/>
      <c r="E13" s="523"/>
      <c r="F13" s="523"/>
      <c r="G13" s="523"/>
    </row>
    <row r="14" spans="1:7" ht="20.25" customHeight="1" x14ac:dyDescent="0.25">
      <c r="A14" s="509" t="s">
        <v>723</v>
      </c>
      <c r="B14" s="510" t="s">
        <v>681</v>
      </c>
      <c r="C14" s="509" t="s">
        <v>680</v>
      </c>
      <c r="D14" s="524">
        <v>2278168817</v>
      </c>
      <c r="E14" s="524">
        <v>2031292634</v>
      </c>
      <c r="F14" s="524">
        <v>4614576162</v>
      </c>
      <c r="G14" s="524">
        <v>4089596904</v>
      </c>
    </row>
    <row r="15" spans="1:7" ht="20.25" customHeight="1" x14ac:dyDescent="0.25">
      <c r="A15" s="509" t="s">
        <v>724</v>
      </c>
      <c r="B15" s="510" t="s">
        <v>725</v>
      </c>
      <c r="C15" s="509" t="s">
        <v>680</v>
      </c>
      <c r="D15" s="524">
        <v>605475214</v>
      </c>
      <c r="E15" s="524">
        <v>-836688926</v>
      </c>
      <c r="F15" s="524">
        <v>-73585956</v>
      </c>
      <c r="G15" s="524">
        <v>-300333672</v>
      </c>
    </row>
    <row r="16" spans="1:7" ht="39" customHeight="1" x14ac:dyDescent="0.25">
      <c r="A16" s="511" t="s">
        <v>726</v>
      </c>
      <c r="B16" s="510" t="s">
        <v>727</v>
      </c>
      <c r="C16" s="509" t="s">
        <v>680</v>
      </c>
      <c r="D16" s="524">
        <v>0</v>
      </c>
      <c r="E16" s="524">
        <v>0</v>
      </c>
      <c r="F16" s="524">
        <v>0</v>
      </c>
      <c r="G16" s="524">
        <v>0</v>
      </c>
    </row>
    <row r="17" spans="1:7" ht="20.25" customHeight="1" x14ac:dyDescent="0.25">
      <c r="A17" s="509" t="s">
        <v>728</v>
      </c>
      <c r="B17" s="510" t="s">
        <v>729</v>
      </c>
      <c r="C17" s="509" t="s">
        <v>680</v>
      </c>
      <c r="D17" s="524">
        <v>-150090274</v>
      </c>
      <c r="E17" s="524">
        <v>110743222</v>
      </c>
      <c r="F17" s="524">
        <v>-169144707</v>
      </c>
      <c r="G17" s="524">
        <v>-4457935</v>
      </c>
    </row>
    <row r="18" spans="1:7" ht="20.25" customHeight="1" x14ac:dyDescent="0.25">
      <c r="A18" s="509" t="s">
        <v>730</v>
      </c>
      <c r="B18" s="510" t="s">
        <v>731</v>
      </c>
      <c r="C18" s="509" t="s">
        <v>680</v>
      </c>
      <c r="D18" s="524">
        <f>KQHDKD!D18</f>
        <v>1210586158</v>
      </c>
      <c r="E18" s="524">
        <v>-1192347066</v>
      </c>
      <c r="F18" s="524">
        <v>2516498480</v>
      </c>
      <c r="G18" s="524">
        <v>-315427093</v>
      </c>
    </row>
    <row r="19" spans="1:7" ht="20.25" customHeight="1" x14ac:dyDescent="0.25">
      <c r="A19" s="509" t="s">
        <v>732</v>
      </c>
      <c r="B19" s="510" t="s">
        <v>733</v>
      </c>
      <c r="C19" s="509" t="s">
        <v>680</v>
      </c>
      <c r="D19" s="524">
        <v>0</v>
      </c>
      <c r="E19" s="524">
        <v>0</v>
      </c>
      <c r="F19" s="524">
        <v>0</v>
      </c>
      <c r="G19" s="524">
        <v>0</v>
      </c>
    </row>
    <row r="20" spans="1:7" ht="20.25" customHeight="1" x14ac:dyDescent="0.2">
      <c r="A20" s="575" t="s">
        <v>734</v>
      </c>
      <c r="B20" s="508" t="s">
        <v>735</v>
      </c>
      <c r="C20" s="507" t="s">
        <v>680</v>
      </c>
      <c r="D20" s="523">
        <f>D12+D14+D15+D16+D17+D18+D19</f>
        <v>7217573529</v>
      </c>
      <c r="E20" s="523">
        <f>E12+E14+E15+E16+E17+E18+E19</f>
        <v>4387899122</v>
      </c>
      <c r="F20" s="523">
        <v>12099503005</v>
      </c>
      <c r="G20" s="523">
        <f>G12+G14+G15+G16+G17+G18+G19</f>
        <v>10995057830</v>
      </c>
    </row>
    <row r="21" spans="1:7" ht="20.25" customHeight="1" x14ac:dyDescent="0.25">
      <c r="A21" s="509" t="s">
        <v>736</v>
      </c>
      <c r="B21" s="510" t="s">
        <v>737</v>
      </c>
      <c r="C21" s="509" t="s">
        <v>680</v>
      </c>
      <c r="D21" s="524">
        <v>-6812039848</v>
      </c>
      <c r="E21" s="524">
        <f>6982493212-36363636</f>
        <v>6946129576</v>
      </c>
      <c r="F21" s="524">
        <v>4749159685</v>
      </c>
      <c r="G21" s="524">
        <f>-8103946380-36363636</f>
        <v>-8140310016</v>
      </c>
    </row>
    <row r="22" spans="1:7" ht="20.25" customHeight="1" x14ac:dyDescent="0.25">
      <c r="A22" s="509" t="s">
        <v>738</v>
      </c>
      <c r="B22" s="510" t="s">
        <v>682</v>
      </c>
      <c r="C22" s="509" t="s">
        <v>680</v>
      </c>
      <c r="D22" s="524">
        <v>11258226980</v>
      </c>
      <c r="E22" s="524">
        <v>5011758201</v>
      </c>
      <c r="F22" s="524">
        <v>25495173625</v>
      </c>
      <c r="G22" s="524">
        <v>8719716831</v>
      </c>
    </row>
    <row r="23" spans="1:7" ht="37.5" customHeight="1" x14ac:dyDescent="0.25">
      <c r="A23" s="511" t="s">
        <v>773</v>
      </c>
      <c r="B23" s="510" t="s">
        <v>683</v>
      </c>
      <c r="C23" s="509" t="s">
        <v>680</v>
      </c>
      <c r="D23" s="524">
        <f>-17828203024+-581781344+43000000</f>
        <v>-18366984368</v>
      </c>
      <c r="E23" s="524">
        <v>-19245295759</v>
      </c>
      <c r="F23" s="524">
        <v>-51119334593</v>
      </c>
      <c r="G23" s="524">
        <v>-4736933433</v>
      </c>
    </row>
    <row r="24" spans="1:7" ht="20.25" customHeight="1" x14ac:dyDescent="0.25">
      <c r="A24" s="509" t="s">
        <v>739</v>
      </c>
      <c r="B24" s="510" t="s">
        <v>740</v>
      </c>
      <c r="C24" s="509" t="s">
        <v>680</v>
      </c>
      <c r="D24" s="524">
        <v>-42606840</v>
      </c>
      <c r="E24" s="524">
        <v>28983009</v>
      </c>
      <c r="F24" s="524">
        <v>181311266</v>
      </c>
      <c r="G24" s="524">
        <v>-257516370</v>
      </c>
    </row>
    <row r="25" spans="1:7" ht="20.25" customHeight="1" x14ac:dyDescent="0.25">
      <c r="A25" s="509" t="s">
        <v>741</v>
      </c>
      <c r="B25" s="510" t="s">
        <v>742</v>
      </c>
      <c r="C25" s="509" t="s">
        <v>680</v>
      </c>
      <c r="D25" s="524">
        <v>0</v>
      </c>
      <c r="E25" s="524">
        <v>0</v>
      </c>
      <c r="F25" s="524">
        <v>0</v>
      </c>
      <c r="G25" s="524">
        <v>0</v>
      </c>
    </row>
    <row r="26" spans="1:7" ht="20.25" customHeight="1" x14ac:dyDescent="0.25">
      <c r="A26" s="509" t="s">
        <v>743</v>
      </c>
      <c r="B26" s="510" t="s">
        <v>744</v>
      </c>
      <c r="C26" s="509" t="s">
        <v>680</v>
      </c>
      <c r="D26" s="524">
        <f>-1186571148</f>
        <v>-1186571148</v>
      </c>
      <c r="E26" s="524">
        <v>-653905864</v>
      </c>
      <c r="F26" s="524">
        <v>-2397314368</v>
      </c>
      <c r="G26" s="524">
        <v>-1502583098</v>
      </c>
    </row>
    <row r="27" spans="1:7" ht="20.25" customHeight="1" x14ac:dyDescent="0.25">
      <c r="A27" s="509" t="s">
        <v>745</v>
      </c>
      <c r="B27" s="510" t="s">
        <v>746</v>
      </c>
      <c r="C27" s="509" t="s">
        <v>680</v>
      </c>
      <c r="D27" s="524">
        <f>-1136781051</f>
        <v>-1136781051</v>
      </c>
      <c r="E27" s="524">
        <v>-726052181</v>
      </c>
      <c r="F27" s="524">
        <v>-2157964286</v>
      </c>
      <c r="G27" s="524">
        <v>-1233323270</v>
      </c>
    </row>
    <row r="28" spans="1:7" ht="20.25" customHeight="1" x14ac:dyDescent="0.25">
      <c r="A28" s="509" t="s">
        <v>747</v>
      </c>
      <c r="B28" s="510" t="s">
        <v>748</v>
      </c>
      <c r="C28" s="509" t="s">
        <v>680</v>
      </c>
      <c r="D28" s="524">
        <v>3463150000</v>
      </c>
      <c r="E28" s="524">
        <v>4449555866</v>
      </c>
      <c r="F28" s="524">
        <v>4696530000</v>
      </c>
      <c r="G28" s="524">
        <v>6160000000</v>
      </c>
    </row>
    <row r="29" spans="1:7" ht="20.25" customHeight="1" x14ac:dyDescent="0.25">
      <c r="A29" s="509" t="s">
        <v>749</v>
      </c>
      <c r="B29" s="510" t="s">
        <v>750</v>
      </c>
      <c r="C29" s="509" t="s">
        <v>680</v>
      </c>
      <c r="D29" s="524">
        <f>-556853300</f>
        <v>-556853300</v>
      </c>
      <c r="E29" s="524">
        <v>-2077785900</v>
      </c>
      <c r="F29" s="524">
        <v>-1935064300</v>
      </c>
      <c r="G29" s="524">
        <v>-2580281809</v>
      </c>
    </row>
    <row r="30" spans="1:7" ht="23.25" customHeight="1" x14ac:dyDescent="0.2">
      <c r="A30" s="507" t="s">
        <v>751</v>
      </c>
      <c r="B30" s="508" t="s">
        <v>684</v>
      </c>
      <c r="C30" s="507" t="s">
        <v>680</v>
      </c>
      <c r="D30" s="523">
        <f>D20+D21+D22+D23+D24+D25+D26+D27+D28+D29</f>
        <v>-6162886046</v>
      </c>
      <c r="E30" s="523">
        <f>E20+E21+E22+E23+E24+E25+E26+E27+E28+E29</f>
        <v>-1878713930</v>
      </c>
      <c r="F30" s="523">
        <v>-10387999966</v>
      </c>
      <c r="G30" s="523">
        <f>G20+G21+G22+G23+G24+G25+G26+G27+G28+G29</f>
        <v>7423826665</v>
      </c>
    </row>
    <row r="31" spans="1:7" ht="23.25" customHeight="1" x14ac:dyDescent="0.2">
      <c r="A31" s="507" t="s">
        <v>752</v>
      </c>
      <c r="B31" s="508" t="s">
        <v>680</v>
      </c>
      <c r="C31" s="507" t="s">
        <v>680</v>
      </c>
      <c r="D31" s="523"/>
      <c r="E31" s="523"/>
      <c r="F31" s="523"/>
      <c r="G31" s="523"/>
    </row>
    <row r="32" spans="1:7" ht="23.25" customHeight="1" x14ac:dyDescent="0.25">
      <c r="A32" s="490" t="s">
        <v>779</v>
      </c>
      <c r="B32" s="510" t="s">
        <v>685</v>
      </c>
      <c r="C32" s="509" t="s">
        <v>680</v>
      </c>
      <c r="D32" s="524">
        <v>-87017900</v>
      </c>
      <c r="E32" s="524">
        <v>-2097520208</v>
      </c>
      <c r="F32" s="524">
        <v>-500631132</v>
      </c>
      <c r="G32" s="524">
        <v>-5543974671</v>
      </c>
    </row>
    <row r="33" spans="1:7" ht="23.25" customHeight="1" x14ac:dyDescent="0.25">
      <c r="A33" s="531" t="s">
        <v>774</v>
      </c>
      <c r="B33" s="510" t="s">
        <v>686</v>
      </c>
      <c r="C33" s="509" t="s">
        <v>680</v>
      </c>
      <c r="D33" s="524">
        <v>0</v>
      </c>
      <c r="E33" s="524">
        <v>0</v>
      </c>
      <c r="F33" s="524">
        <v>90909091</v>
      </c>
      <c r="G33" s="524">
        <v>36363636</v>
      </c>
    </row>
    <row r="34" spans="1:7" ht="23.25" customHeight="1" x14ac:dyDescent="0.25">
      <c r="A34" s="490" t="s">
        <v>780</v>
      </c>
      <c r="B34" s="510" t="s">
        <v>687</v>
      </c>
      <c r="C34" s="509" t="s">
        <v>680</v>
      </c>
      <c r="D34" s="524">
        <v>0</v>
      </c>
      <c r="E34" s="524">
        <v>-2750000000</v>
      </c>
      <c r="F34" s="524">
        <v>0</v>
      </c>
      <c r="G34" s="524">
        <v>-2750000000</v>
      </c>
    </row>
    <row r="35" spans="1:7" ht="23.25" customHeight="1" x14ac:dyDescent="0.25">
      <c r="A35" s="490" t="s">
        <v>775</v>
      </c>
      <c r="B35" s="510" t="s">
        <v>753</v>
      </c>
      <c r="C35" s="509" t="s">
        <v>680</v>
      </c>
      <c r="D35" s="524">
        <v>0</v>
      </c>
      <c r="E35" s="524">
        <v>0</v>
      </c>
      <c r="F35" s="524">
        <v>0</v>
      </c>
      <c r="G35" s="524">
        <v>0</v>
      </c>
    </row>
    <row r="36" spans="1:7" ht="23.25" customHeight="1" x14ac:dyDescent="0.25">
      <c r="A36" s="509" t="s">
        <v>754</v>
      </c>
      <c r="B36" s="510" t="s">
        <v>688</v>
      </c>
      <c r="C36" s="509" t="s">
        <v>680</v>
      </c>
      <c r="D36" s="524">
        <v>0</v>
      </c>
      <c r="E36" s="524">
        <v>0</v>
      </c>
      <c r="F36" s="524">
        <v>0</v>
      </c>
      <c r="G36" s="524">
        <v>0</v>
      </c>
    </row>
    <row r="37" spans="1:7" ht="23.25" customHeight="1" x14ac:dyDescent="0.25">
      <c r="A37" s="509" t="s">
        <v>755</v>
      </c>
      <c r="B37" s="510" t="s">
        <v>689</v>
      </c>
      <c r="C37" s="509" t="s">
        <v>680</v>
      </c>
      <c r="D37" s="524">
        <v>0</v>
      </c>
      <c r="E37" s="524">
        <v>0</v>
      </c>
      <c r="F37" s="524">
        <v>0</v>
      </c>
      <c r="G37" s="524">
        <v>0</v>
      </c>
    </row>
    <row r="38" spans="1:7" ht="23.25" customHeight="1" x14ac:dyDescent="0.25">
      <c r="A38" s="490" t="s">
        <v>781</v>
      </c>
      <c r="B38" s="510" t="s">
        <v>756</v>
      </c>
      <c r="C38" s="509" t="s">
        <v>680</v>
      </c>
      <c r="D38" s="524">
        <f>150090274</f>
        <v>150090274</v>
      </c>
      <c r="E38" s="524">
        <v>6386321</v>
      </c>
      <c r="F38" s="524">
        <v>169144707</v>
      </c>
      <c r="G38" s="524">
        <v>121587478</v>
      </c>
    </row>
    <row r="39" spans="1:7" ht="23.25" customHeight="1" x14ac:dyDescent="0.2">
      <c r="A39" s="507" t="s">
        <v>757</v>
      </c>
      <c r="B39" s="508" t="s">
        <v>690</v>
      </c>
      <c r="C39" s="507" t="s">
        <v>680</v>
      </c>
      <c r="D39" s="523">
        <f>D32+D33+D34+D35+D36+D37+D38</f>
        <v>63072374</v>
      </c>
      <c r="E39" s="523">
        <f>E32+E33+E34+E35+E36+E37+E38</f>
        <v>-4841133887</v>
      </c>
      <c r="F39" s="523">
        <f>F32+F33+F34+F35+F36+F37+F38</f>
        <v>-240577334</v>
      </c>
      <c r="G39" s="523">
        <f>G32+G33+G34+G35+G36+G37+G38</f>
        <v>-8136023557</v>
      </c>
    </row>
    <row r="40" spans="1:7" ht="30" customHeight="1" x14ac:dyDescent="0.2">
      <c r="A40" s="507" t="s">
        <v>758</v>
      </c>
      <c r="B40" s="508" t="s">
        <v>680</v>
      </c>
      <c r="C40" s="507" t="s">
        <v>680</v>
      </c>
      <c r="D40" s="523"/>
      <c r="E40" s="523"/>
      <c r="F40" s="523"/>
      <c r="G40" s="523"/>
    </row>
    <row r="41" spans="1:7" ht="20.25" customHeight="1" x14ac:dyDescent="0.25">
      <c r="A41" s="490" t="s">
        <v>776</v>
      </c>
      <c r="B41" s="510" t="s">
        <v>691</v>
      </c>
      <c r="C41" s="509" t="s">
        <v>680</v>
      </c>
      <c r="D41" s="524">
        <v>0</v>
      </c>
      <c r="E41" s="524">
        <v>0</v>
      </c>
      <c r="F41" s="524">
        <v>0</v>
      </c>
      <c r="G41" s="524">
        <v>10218880000</v>
      </c>
    </row>
    <row r="42" spans="1:7" ht="37.5" customHeight="1" x14ac:dyDescent="0.25">
      <c r="A42" s="511" t="s">
        <v>759</v>
      </c>
      <c r="B42" s="510" t="s">
        <v>692</v>
      </c>
      <c r="C42" s="509" t="s">
        <v>680</v>
      </c>
      <c r="D42" s="524">
        <v>0</v>
      </c>
      <c r="E42" s="524">
        <v>0</v>
      </c>
      <c r="F42" s="524">
        <v>0</v>
      </c>
      <c r="G42" s="524">
        <v>0</v>
      </c>
    </row>
    <row r="43" spans="1:7" ht="20.25" customHeight="1" x14ac:dyDescent="0.25">
      <c r="A43" s="509" t="s">
        <v>760</v>
      </c>
      <c r="B43" s="510" t="s">
        <v>761</v>
      </c>
      <c r="C43" s="509" t="s">
        <v>680</v>
      </c>
      <c r="D43" s="524">
        <v>43582376815</v>
      </c>
      <c r="E43" s="524">
        <v>39850030695</v>
      </c>
      <c r="F43" s="524">
        <v>84838929230</v>
      </c>
      <c r="G43" s="524">
        <v>59948400573</v>
      </c>
    </row>
    <row r="44" spans="1:7" ht="20.25" customHeight="1" x14ac:dyDescent="0.25">
      <c r="A44" s="509" t="s">
        <v>762</v>
      </c>
      <c r="B44" s="510" t="s">
        <v>763</v>
      </c>
      <c r="C44" s="509" t="s">
        <v>680</v>
      </c>
      <c r="D44" s="524">
        <v>-48838115841</v>
      </c>
      <c r="E44" s="524">
        <v>-23686147115</v>
      </c>
      <c r="F44" s="524">
        <v>-114443474550</v>
      </c>
      <c r="G44" s="524">
        <v>-60642358369</v>
      </c>
    </row>
    <row r="45" spans="1:7" ht="20.25" customHeight="1" x14ac:dyDescent="0.25">
      <c r="A45" s="509" t="s">
        <v>764</v>
      </c>
      <c r="B45" s="510" t="s">
        <v>765</v>
      </c>
      <c r="C45" s="509" t="s">
        <v>680</v>
      </c>
      <c r="D45" s="524">
        <v>0</v>
      </c>
      <c r="E45" s="524">
        <v>0</v>
      </c>
      <c r="F45" s="524">
        <v>0</v>
      </c>
      <c r="G45" s="524">
        <v>0</v>
      </c>
    </row>
    <row r="46" spans="1:7" ht="20.25" customHeight="1" x14ac:dyDescent="0.25">
      <c r="A46" s="509" t="s">
        <v>766</v>
      </c>
      <c r="B46" s="510" t="s">
        <v>767</v>
      </c>
      <c r="C46" s="509" t="s">
        <v>680</v>
      </c>
      <c r="D46" s="524">
        <v>-1050000000</v>
      </c>
      <c r="E46" s="524">
        <v>-5826334180</v>
      </c>
      <c r="F46" s="524">
        <v>-5250000000</v>
      </c>
      <c r="G46" s="524">
        <v>-5826334180</v>
      </c>
    </row>
    <row r="47" spans="1:7" ht="20.25" customHeight="1" x14ac:dyDescent="0.2">
      <c r="A47" s="507" t="s">
        <v>768</v>
      </c>
      <c r="B47" s="508" t="s">
        <v>693</v>
      </c>
      <c r="C47" s="507" t="s">
        <v>680</v>
      </c>
      <c r="D47" s="523">
        <f>D41+D42+D43+D44+D45+D46</f>
        <v>-6305739026</v>
      </c>
      <c r="E47" s="523">
        <f>E41+E42+E43+E44+E45+E46</f>
        <v>10337549400</v>
      </c>
      <c r="F47" s="523">
        <f>F41+F42+F43+F44+F45+F46</f>
        <v>-34854545320</v>
      </c>
      <c r="G47" s="523">
        <f>G41+G42+G43+G44+G45+G46</f>
        <v>3698588024</v>
      </c>
    </row>
    <row r="48" spans="1:7" ht="20.25" customHeight="1" x14ac:dyDescent="0.2">
      <c r="A48" s="507" t="s">
        <v>769</v>
      </c>
      <c r="B48" s="508" t="s">
        <v>694</v>
      </c>
      <c r="C48" s="507" t="s">
        <v>680</v>
      </c>
      <c r="D48" s="523">
        <f>D30+D39+D47</f>
        <v>-12405552698</v>
      </c>
      <c r="E48" s="523">
        <f>E30+E39+E47</f>
        <v>3617701583</v>
      </c>
      <c r="F48" s="523">
        <v>-45483122620</v>
      </c>
      <c r="G48" s="523">
        <f>G30+G39+G47</f>
        <v>2986391132</v>
      </c>
    </row>
    <row r="49" spans="1:7" ht="20.25" customHeight="1" x14ac:dyDescent="0.2">
      <c r="A49" s="507" t="s">
        <v>770</v>
      </c>
      <c r="B49" s="508" t="s">
        <v>695</v>
      </c>
      <c r="C49" s="507" t="s">
        <v>680</v>
      </c>
      <c r="D49" s="523">
        <f>20813613371</f>
        <v>20813613371</v>
      </c>
      <c r="E49" s="523">
        <v>18644803953</v>
      </c>
      <c r="F49" s="523">
        <v>53891183293</v>
      </c>
      <c r="G49" s="523">
        <v>19276114404</v>
      </c>
    </row>
    <row r="50" spans="1:7" ht="20.25" customHeight="1" x14ac:dyDescent="0.25">
      <c r="A50" s="490" t="s">
        <v>816</v>
      </c>
      <c r="B50" s="510" t="s">
        <v>771</v>
      </c>
      <c r="C50" s="509" t="s">
        <v>680</v>
      </c>
      <c r="D50" s="524">
        <v>0</v>
      </c>
      <c r="E50" s="524">
        <v>0</v>
      </c>
      <c r="F50" s="524">
        <v>0</v>
      </c>
      <c r="G50" s="524">
        <v>0</v>
      </c>
    </row>
    <row r="51" spans="1:7" ht="23.25" customHeight="1" x14ac:dyDescent="0.2">
      <c r="A51" s="512" t="s">
        <v>772</v>
      </c>
      <c r="B51" s="513" t="s">
        <v>696</v>
      </c>
      <c r="C51" s="512" t="s">
        <v>680</v>
      </c>
      <c r="D51" s="525">
        <f>D49+D48</f>
        <v>8408060673</v>
      </c>
      <c r="E51" s="525">
        <f>E49+E48</f>
        <v>22262505536</v>
      </c>
      <c r="F51" s="525">
        <f>F49+F48</f>
        <v>8408060673</v>
      </c>
      <c r="G51" s="525">
        <f>G49+G48</f>
        <v>22262505536</v>
      </c>
    </row>
    <row r="52" spans="1:7" ht="9" customHeight="1" x14ac:dyDescent="0.25">
      <c r="B52" s="514"/>
      <c r="C52" s="515"/>
      <c r="D52" s="516"/>
      <c r="E52" s="516"/>
    </row>
    <row r="53" spans="1:7" ht="21.75" customHeight="1" x14ac:dyDescent="0.25">
      <c r="B53" s="514"/>
      <c r="C53" s="517"/>
      <c r="D53" s="516"/>
      <c r="E53" s="517" t="s">
        <v>812</v>
      </c>
    </row>
    <row r="54" spans="1:7" ht="14.25" x14ac:dyDescent="0.2">
      <c r="A54" s="518" t="s">
        <v>777</v>
      </c>
    </row>
    <row r="55" spans="1:7" x14ac:dyDescent="0.2">
      <c r="A55" s="573" t="s">
        <v>813</v>
      </c>
      <c r="B55" s="572" t="s">
        <v>814</v>
      </c>
      <c r="C55" s="572"/>
      <c r="E55" s="574" t="s">
        <v>815</v>
      </c>
    </row>
    <row r="57" spans="1:7" ht="18" customHeight="1" x14ac:dyDescent="0.2">
      <c r="D57" s="487">
        <f>D55+D56</f>
        <v>0</v>
      </c>
    </row>
    <row r="58" spans="1:7" ht="15.75" customHeight="1" x14ac:dyDescent="0.2"/>
    <row r="61" spans="1:7" ht="14.25" x14ac:dyDescent="0.2">
      <c r="A61" s="518" t="s">
        <v>778</v>
      </c>
    </row>
  </sheetData>
  <mergeCells count="11">
    <mergeCell ref="F1:G1"/>
    <mergeCell ref="A2:D2"/>
    <mergeCell ref="B3:G3"/>
    <mergeCell ref="D8:E8"/>
    <mergeCell ref="A8:A9"/>
    <mergeCell ref="B8:B9"/>
    <mergeCell ref="C8:C9"/>
    <mergeCell ref="F8:G8"/>
    <mergeCell ref="A4:G4"/>
    <mergeCell ref="A5:G5"/>
    <mergeCell ref="A6:G6"/>
  </mergeCells>
  <pageMargins left="0.37" right="0.22" top="0.25" bottom="0.16" header="0.16" footer="0.16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G9" sqref="G9"/>
    </sheetView>
  </sheetViews>
  <sheetFormatPr defaultRowHeight="12.75" x14ac:dyDescent="0.2"/>
  <cols>
    <col min="1" max="1" width="10.5703125" customWidth="1"/>
    <col min="2" max="2" width="42.7109375" customWidth="1"/>
    <col min="3" max="3" width="22.85546875" customWidth="1"/>
    <col min="4" max="4" width="24.7109375" customWidth="1"/>
    <col min="6" max="6" width="19.85546875" customWidth="1"/>
    <col min="8" max="8" width="12" bestFit="1" customWidth="1"/>
  </cols>
  <sheetData>
    <row r="1" spans="1:4" ht="17.25" customHeight="1" x14ac:dyDescent="0.25">
      <c r="A1" s="274"/>
      <c r="B1" s="779" t="s">
        <v>603</v>
      </c>
      <c r="C1" s="779"/>
      <c r="D1" s="275" t="s">
        <v>533</v>
      </c>
    </row>
    <row r="2" spans="1:4" ht="17.25" x14ac:dyDescent="0.2">
      <c r="A2" s="576"/>
      <c r="B2" s="780" t="s">
        <v>602</v>
      </c>
      <c r="C2" s="780"/>
      <c r="D2" s="276"/>
    </row>
    <row r="3" spans="1:4" ht="18" customHeight="1" x14ac:dyDescent="0.2">
      <c r="A3" s="277"/>
      <c r="B3" s="781" t="s">
        <v>601</v>
      </c>
      <c r="C3" s="781"/>
      <c r="D3" s="781"/>
    </row>
    <row r="4" spans="1:4" ht="18" x14ac:dyDescent="0.2">
      <c r="A4" s="278"/>
      <c r="B4" s="577"/>
      <c r="C4" s="577"/>
      <c r="D4" s="577"/>
    </row>
    <row r="5" spans="1:4" ht="21.75" x14ac:dyDescent="0.35">
      <c r="A5" s="782" t="s">
        <v>534</v>
      </c>
      <c r="B5" s="782"/>
      <c r="C5" s="782"/>
      <c r="D5" s="782"/>
    </row>
    <row r="6" spans="1:4" ht="15.75" x14ac:dyDescent="0.25">
      <c r="A6" s="783" t="s">
        <v>817</v>
      </c>
      <c r="B6" s="783"/>
      <c r="C6" s="783"/>
      <c r="D6" s="783"/>
    </row>
    <row r="7" spans="1:4" ht="15.75" x14ac:dyDescent="0.25">
      <c r="A7" s="578"/>
      <c r="B7" s="578"/>
      <c r="C7" s="578"/>
      <c r="D7" s="578"/>
    </row>
    <row r="8" spans="1:4" ht="21" customHeight="1" x14ac:dyDescent="0.3">
      <c r="A8" s="777" t="s">
        <v>535</v>
      </c>
      <c r="B8" s="777"/>
      <c r="C8" s="777"/>
      <c r="D8" s="777" t="s">
        <v>536</v>
      </c>
    </row>
    <row r="9" spans="1:4" ht="21" customHeight="1" x14ac:dyDescent="0.25">
      <c r="A9" s="279" t="s">
        <v>537</v>
      </c>
      <c r="B9" s="280" t="s">
        <v>538</v>
      </c>
      <c r="C9" s="281" t="s">
        <v>599</v>
      </c>
      <c r="D9" s="281" t="s">
        <v>539</v>
      </c>
    </row>
    <row r="10" spans="1:4" ht="18.75" customHeight="1" x14ac:dyDescent="0.25">
      <c r="A10" s="282" t="s">
        <v>540</v>
      </c>
      <c r="B10" s="283" t="s">
        <v>541</v>
      </c>
      <c r="C10" s="283">
        <f>SUM(C11:C15)</f>
        <v>210392156398</v>
      </c>
      <c r="D10" s="283">
        <f>SUM(D11:D15)</f>
        <v>193421830291</v>
      </c>
    </row>
    <row r="11" spans="1:4" ht="18.75" customHeight="1" x14ac:dyDescent="0.2">
      <c r="A11" s="284">
        <v>1</v>
      </c>
      <c r="B11" s="285" t="s">
        <v>542</v>
      </c>
      <c r="C11" s="285">
        <v>20813613371</v>
      </c>
      <c r="D11" s="285">
        <v>8408060673</v>
      </c>
    </row>
    <row r="12" spans="1:4" ht="18.75" customHeight="1" x14ac:dyDescent="0.2">
      <c r="A12" s="284">
        <v>2</v>
      </c>
      <c r="B12" s="285" t="s">
        <v>543</v>
      </c>
      <c r="C12" s="285">
        <v>0</v>
      </c>
      <c r="D12" s="285">
        <v>0</v>
      </c>
    </row>
    <row r="13" spans="1:4" ht="18.75" customHeight="1" x14ac:dyDescent="0.2">
      <c r="A13" s="284">
        <v>3</v>
      </c>
      <c r="B13" s="285" t="s">
        <v>544</v>
      </c>
      <c r="C13" s="285">
        <v>37565178406</v>
      </c>
      <c r="D13" s="285">
        <v>45453376584</v>
      </c>
    </row>
    <row r="14" spans="1:4" ht="18.75" customHeight="1" x14ac:dyDescent="0.2">
      <c r="A14" s="284">
        <v>4</v>
      </c>
      <c r="B14" s="285" t="s">
        <v>545</v>
      </c>
      <c r="C14" s="285">
        <v>149307324261</v>
      </c>
      <c r="D14" s="285">
        <v>138049097281</v>
      </c>
    </row>
    <row r="15" spans="1:4" ht="18.75" customHeight="1" x14ac:dyDescent="0.2">
      <c r="A15" s="284">
        <v>5</v>
      </c>
      <c r="B15" s="285" t="s">
        <v>546</v>
      </c>
      <c r="C15" s="285">
        <v>2706040360</v>
      </c>
      <c r="D15" s="285">
        <v>1511295753</v>
      </c>
    </row>
    <row r="16" spans="1:4" ht="18.75" customHeight="1" x14ac:dyDescent="0.25">
      <c r="A16" s="286" t="s">
        <v>547</v>
      </c>
      <c r="B16" s="287" t="s">
        <v>548</v>
      </c>
      <c r="C16" s="287">
        <f>SUM(C17:C18)+SUM(C23:C25)</f>
        <v>82312595880</v>
      </c>
      <c r="D16" s="287">
        <f>SUM(D17:D18)+SUM(D23:D25)</f>
        <v>78455469859</v>
      </c>
    </row>
    <row r="17" spans="1:4" ht="18.75" customHeight="1" x14ac:dyDescent="0.2">
      <c r="A17" s="284">
        <v>1</v>
      </c>
      <c r="B17" s="285" t="s">
        <v>549</v>
      </c>
      <c r="C17" s="285"/>
      <c r="D17" s="285"/>
    </row>
    <row r="18" spans="1:4" ht="18.75" customHeight="1" x14ac:dyDescent="0.2">
      <c r="A18" s="284">
        <v>2</v>
      </c>
      <c r="B18" s="285" t="s">
        <v>550</v>
      </c>
      <c r="C18" s="285">
        <f>SUM(C19:C22)</f>
        <v>81640551108</v>
      </c>
      <c r="D18" s="285">
        <f>SUM(D19:D22)</f>
        <v>77847597136</v>
      </c>
    </row>
    <row r="19" spans="1:4" ht="18.75" customHeight="1" x14ac:dyDescent="0.25">
      <c r="A19" s="284"/>
      <c r="B19" s="288" t="s">
        <v>551</v>
      </c>
      <c r="C19" s="289">
        <v>75543084126</v>
      </c>
      <c r="D19" s="289">
        <v>72376153072</v>
      </c>
    </row>
    <row r="20" spans="1:4" ht="18.75" customHeight="1" x14ac:dyDescent="0.25">
      <c r="A20" s="284"/>
      <c r="B20" s="288" t="s">
        <v>552</v>
      </c>
      <c r="C20" s="289">
        <v>5378664808</v>
      </c>
      <c r="D20" s="289">
        <v>4579511767</v>
      </c>
    </row>
    <row r="21" spans="1:4" ht="18.75" customHeight="1" x14ac:dyDescent="0.25">
      <c r="A21" s="284"/>
      <c r="B21" s="288" t="s">
        <v>553</v>
      </c>
      <c r="C21" s="289">
        <v>0</v>
      </c>
      <c r="D21" s="289">
        <v>0</v>
      </c>
    </row>
    <row r="22" spans="1:4" ht="18.75" customHeight="1" x14ac:dyDescent="0.25">
      <c r="A22" s="284"/>
      <c r="B22" s="288" t="s">
        <v>554</v>
      </c>
      <c r="C22" s="289">
        <v>718802174</v>
      </c>
      <c r="D22" s="289">
        <v>891932297</v>
      </c>
    </row>
    <row r="23" spans="1:4" ht="18.75" customHeight="1" x14ac:dyDescent="0.2">
      <c r="A23" s="284">
        <v>3</v>
      </c>
      <c r="B23" s="285" t="s">
        <v>555</v>
      </c>
      <c r="C23" s="285"/>
      <c r="D23" s="285"/>
    </row>
    <row r="24" spans="1:4" ht="18.75" customHeight="1" x14ac:dyDescent="0.2">
      <c r="A24" s="284">
        <v>4</v>
      </c>
      <c r="B24" s="285" t="s">
        <v>556</v>
      </c>
      <c r="C24" s="285"/>
      <c r="D24" s="285"/>
    </row>
    <row r="25" spans="1:4" ht="18.75" customHeight="1" x14ac:dyDescent="0.2">
      <c r="A25" s="284">
        <v>5</v>
      </c>
      <c r="B25" s="285" t="s">
        <v>557</v>
      </c>
      <c r="C25" s="285">
        <v>672044772</v>
      </c>
      <c r="D25" s="285">
        <v>607872723</v>
      </c>
    </row>
    <row r="26" spans="1:4" ht="18.75" customHeight="1" x14ac:dyDescent="0.25">
      <c r="A26" s="290" t="s">
        <v>558</v>
      </c>
      <c r="B26" s="291" t="s">
        <v>559</v>
      </c>
      <c r="C26" s="291">
        <f>C16+C10</f>
        <v>292704752278</v>
      </c>
      <c r="D26" s="291">
        <f>D16+D10</f>
        <v>271877300150</v>
      </c>
    </row>
    <row r="27" spans="1:4" ht="18.75" customHeight="1" x14ac:dyDescent="0.25">
      <c r="A27" s="286" t="s">
        <v>560</v>
      </c>
      <c r="B27" s="287" t="s">
        <v>561</v>
      </c>
      <c r="C27" s="287">
        <f>SUM(C28:C29)</f>
        <v>218182629832</v>
      </c>
      <c r="D27" s="287">
        <f>SUM(D28:D29)</f>
        <v>194771525971</v>
      </c>
    </row>
    <row r="28" spans="1:4" ht="18.75" customHeight="1" x14ac:dyDescent="0.2">
      <c r="A28" s="284">
        <v>1</v>
      </c>
      <c r="B28" s="285" t="s">
        <v>562</v>
      </c>
      <c r="C28" s="285">
        <v>208315479440</v>
      </c>
      <c r="D28" s="285">
        <v>185165623195</v>
      </c>
    </row>
    <row r="29" spans="1:4" ht="18.75" customHeight="1" x14ac:dyDescent="0.2">
      <c r="A29" s="284">
        <v>2</v>
      </c>
      <c r="B29" s="285" t="s">
        <v>563</v>
      </c>
      <c r="C29" s="285">
        <v>9867150392</v>
      </c>
      <c r="D29" s="285">
        <v>9605902776</v>
      </c>
    </row>
    <row r="30" spans="1:4" ht="18.75" customHeight="1" x14ac:dyDescent="0.25">
      <c r="A30" s="286" t="s">
        <v>564</v>
      </c>
      <c r="B30" s="287" t="s">
        <v>565</v>
      </c>
      <c r="C30" s="287">
        <f>C31+C42</f>
        <v>74522122446</v>
      </c>
      <c r="D30" s="287">
        <f>D31+D42</f>
        <v>77105774179</v>
      </c>
    </row>
    <row r="31" spans="1:4" ht="18.75" customHeight="1" x14ac:dyDescent="0.2">
      <c r="A31" s="284">
        <v>1</v>
      </c>
      <c r="B31" s="285" t="s">
        <v>565</v>
      </c>
      <c r="C31" s="285">
        <f>SUM(C32:C41)</f>
        <v>67931874703</v>
      </c>
      <c r="D31" s="285">
        <v>68831518714</v>
      </c>
    </row>
    <row r="32" spans="1:4" ht="18.75" customHeight="1" x14ac:dyDescent="0.25">
      <c r="A32" s="284"/>
      <c r="B32" s="288" t="s">
        <v>604</v>
      </c>
      <c r="C32" s="289">
        <v>35000000000</v>
      </c>
      <c r="D32" s="289">
        <v>35000000000</v>
      </c>
    </row>
    <row r="33" spans="1:4" ht="18.75" customHeight="1" x14ac:dyDescent="0.25">
      <c r="A33" s="284"/>
      <c r="B33" s="288" t="s">
        <v>566</v>
      </c>
      <c r="C33" s="289">
        <v>6927292131</v>
      </c>
      <c r="D33" s="289">
        <v>6927292131</v>
      </c>
    </row>
    <row r="34" spans="1:4" ht="18.75" customHeight="1" x14ac:dyDescent="0.25">
      <c r="A34" s="284"/>
      <c r="B34" s="288" t="s">
        <v>567</v>
      </c>
      <c r="C34" s="289">
        <v>0</v>
      </c>
      <c r="D34" s="289">
        <v>0</v>
      </c>
    </row>
    <row r="35" spans="1:4" ht="18.75" customHeight="1" x14ac:dyDescent="0.25">
      <c r="A35" s="284"/>
      <c r="B35" s="288" t="s">
        <v>568</v>
      </c>
      <c r="C35" s="289">
        <v>17755505854</v>
      </c>
      <c r="D35" s="289">
        <v>17755505854</v>
      </c>
    </row>
    <row r="36" spans="1:4" ht="18.75" customHeight="1" x14ac:dyDescent="0.25">
      <c r="A36" s="284"/>
      <c r="B36" s="288" t="s">
        <v>569</v>
      </c>
      <c r="C36" s="289"/>
      <c r="D36" s="289"/>
    </row>
    <row r="37" spans="1:4" ht="18.75" hidden="1" customHeight="1" x14ac:dyDescent="0.25">
      <c r="A37" s="284"/>
      <c r="B37" s="288" t="s">
        <v>570</v>
      </c>
      <c r="C37" s="289"/>
      <c r="D37" s="289"/>
    </row>
    <row r="38" spans="1:4" ht="18.75" hidden="1" customHeight="1" x14ac:dyDescent="0.25">
      <c r="A38" s="284"/>
      <c r="B38" s="288" t="s">
        <v>567</v>
      </c>
      <c r="C38" s="289"/>
      <c r="D38" s="289"/>
    </row>
    <row r="39" spans="1:4" ht="18.75" customHeight="1" x14ac:dyDescent="0.25">
      <c r="A39" s="284"/>
      <c r="B39" s="288" t="s">
        <v>571</v>
      </c>
      <c r="C39" s="289"/>
      <c r="D39" s="289"/>
    </row>
    <row r="40" spans="1:4" ht="18.75" customHeight="1" x14ac:dyDescent="0.25">
      <c r="A40" s="284"/>
      <c r="B40" s="288" t="s">
        <v>572</v>
      </c>
      <c r="C40" s="289">
        <v>8249076718</v>
      </c>
      <c r="D40" s="289">
        <v>9148720729</v>
      </c>
    </row>
    <row r="41" spans="1:4" ht="18.75" customHeight="1" x14ac:dyDescent="0.25">
      <c r="A41" s="284"/>
      <c r="B41" s="288" t="s">
        <v>573</v>
      </c>
      <c r="C41" s="289"/>
      <c r="D41" s="289"/>
    </row>
    <row r="42" spans="1:4" ht="18.75" customHeight="1" x14ac:dyDescent="0.2">
      <c r="A42" s="284">
        <v>2</v>
      </c>
      <c r="B42" s="285" t="s">
        <v>574</v>
      </c>
      <c r="C42" s="285">
        <f>SUM(C43:C44)</f>
        <v>6590247743</v>
      </c>
      <c r="D42" s="285">
        <f>SUM(D43:D44)</f>
        <v>8274255465</v>
      </c>
    </row>
    <row r="43" spans="1:4" ht="18.75" customHeight="1" x14ac:dyDescent="0.25">
      <c r="A43" s="284"/>
      <c r="B43" s="288" t="s">
        <v>575</v>
      </c>
      <c r="C43" s="289">
        <v>3866831947</v>
      </c>
      <c r="D43" s="289">
        <v>7238754947</v>
      </c>
    </row>
    <row r="44" spans="1:4" ht="18.75" customHeight="1" x14ac:dyDescent="0.25">
      <c r="A44" s="284"/>
      <c r="B44" s="288" t="s">
        <v>576</v>
      </c>
      <c r="C44" s="289">
        <v>2723415796</v>
      </c>
      <c r="D44" s="289">
        <v>1035500518</v>
      </c>
    </row>
    <row r="45" spans="1:4" ht="18.75" customHeight="1" x14ac:dyDescent="0.25">
      <c r="A45" s="292" t="s">
        <v>577</v>
      </c>
      <c r="B45" s="293" t="s">
        <v>578</v>
      </c>
      <c r="C45" s="293">
        <f>C30+C27</f>
        <v>292704752278</v>
      </c>
      <c r="D45" s="293">
        <f>D30+D27</f>
        <v>271877300150</v>
      </c>
    </row>
    <row r="46" spans="1:4" ht="15.75" x14ac:dyDescent="0.25">
      <c r="A46" s="294"/>
      <c r="B46" s="295"/>
      <c r="C46" s="295"/>
      <c r="D46" s="295"/>
    </row>
    <row r="47" spans="1:4" ht="29.25" customHeight="1" x14ac:dyDescent="0.2">
      <c r="A47" s="778" t="s">
        <v>600</v>
      </c>
      <c r="B47" s="778" t="s">
        <v>579</v>
      </c>
      <c r="C47" s="778"/>
      <c r="D47" s="778"/>
    </row>
    <row r="48" spans="1:4" ht="19.5" customHeight="1" x14ac:dyDescent="0.25">
      <c r="A48" s="279" t="s">
        <v>537</v>
      </c>
      <c r="B48" s="280" t="s">
        <v>538</v>
      </c>
      <c r="C48" s="280" t="s">
        <v>818</v>
      </c>
      <c r="D48" s="280" t="s">
        <v>782</v>
      </c>
    </row>
    <row r="49" spans="1:8" ht="24.75" customHeight="1" x14ac:dyDescent="0.2">
      <c r="A49" s="296">
        <v>1</v>
      </c>
      <c r="B49" s="297" t="s">
        <v>580</v>
      </c>
      <c r="C49" s="285">
        <v>81017219559</v>
      </c>
      <c r="D49" s="285">
        <f>72812476407+81017219559</f>
        <v>153829695966</v>
      </c>
    </row>
    <row r="50" spans="1:8" ht="24.75" customHeight="1" x14ac:dyDescent="0.2">
      <c r="A50" s="284">
        <v>2</v>
      </c>
      <c r="B50" s="285" t="s">
        <v>581</v>
      </c>
      <c r="C50" s="285">
        <v>362387815</v>
      </c>
      <c r="D50" s="285">
        <v>362387815</v>
      </c>
    </row>
    <row r="51" spans="1:8" ht="24.75" customHeight="1" x14ac:dyDescent="0.2">
      <c r="A51" s="284">
        <v>3</v>
      </c>
      <c r="B51" s="285" t="s">
        <v>582</v>
      </c>
      <c r="C51" s="285">
        <f>C49-C50</f>
        <v>80654831744</v>
      </c>
      <c r="D51" s="285">
        <f>D49-D50</f>
        <v>153467308151</v>
      </c>
    </row>
    <row r="52" spans="1:8" ht="24.75" customHeight="1" x14ac:dyDescent="0.2">
      <c r="A52" s="284">
        <v>4</v>
      </c>
      <c r="B52" s="285" t="s">
        <v>583</v>
      </c>
      <c r="C52" s="285">
        <v>61942402512</v>
      </c>
      <c r="D52" s="285">
        <f>56836423053+61942402512</f>
        <v>118778825565</v>
      </c>
    </row>
    <row r="53" spans="1:8" ht="24.75" customHeight="1" x14ac:dyDescent="0.2">
      <c r="A53" s="284">
        <v>5</v>
      </c>
      <c r="B53" s="285" t="s">
        <v>584</v>
      </c>
      <c r="C53" s="285">
        <f>C51-C52</f>
        <v>18712429232</v>
      </c>
      <c r="D53" s="285">
        <f>D51-D52</f>
        <v>34688482586</v>
      </c>
    </row>
    <row r="54" spans="1:8" ht="24.75" customHeight="1" x14ac:dyDescent="0.2">
      <c r="A54" s="284">
        <v>6</v>
      </c>
      <c r="B54" s="285" t="s">
        <v>585</v>
      </c>
      <c r="C54" s="285">
        <v>150090274</v>
      </c>
      <c r="D54" s="285">
        <f>19054433+150090274</f>
        <v>169144707</v>
      </c>
    </row>
    <row r="55" spans="1:8" ht="24.75" customHeight="1" x14ac:dyDescent="0.2">
      <c r="A55" s="284">
        <v>7</v>
      </c>
      <c r="B55" s="285" t="s">
        <v>586</v>
      </c>
      <c r="C55" s="285">
        <v>1344237628</v>
      </c>
      <c r="D55" s="285">
        <f>1723559022+1344237628</f>
        <v>3067796650</v>
      </c>
    </row>
    <row r="56" spans="1:8" ht="24.75" customHeight="1" x14ac:dyDescent="0.2">
      <c r="A56" s="284">
        <v>8</v>
      </c>
      <c r="B56" s="285" t="s">
        <v>587</v>
      </c>
      <c r="C56" s="285">
        <v>6260983808</v>
      </c>
      <c r="D56" s="285">
        <f>5672291972+6260983808</f>
        <v>11933275780</v>
      </c>
    </row>
    <row r="57" spans="1:8" ht="24.75" customHeight="1" x14ac:dyDescent="0.2">
      <c r="A57" s="284">
        <v>9</v>
      </c>
      <c r="B57" s="285" t="s">
        <v>588</v>
      </c>
      <c r="C57" s="285">
        <v>7937161163</v>
      </c>
      <c r="D57" s="285">
        <f>6761533442+7937161163</f>
        <v>14698694605</v>
      </c>
    </row>
    <row r="58" spans="1:8" ht="24.75" customHeight="1" x14ac:dyDescent="0.2">
      <c r="A58" s="284">
        <v>10</v>
      </c>
      <c r="B58" s="285" t="s">
        <v>589</v>
      </c>
      <c r="C58" s="285">
        <f>C53+C54-C55-C56-C57</f>
        <v>3320136907</v>
      </c>
      <c r="D58" s="285">
        <f>D53+D54-D55-D56-D57</f>
        <v>5157860258</v>
      </c>
    </row>
    <row r="59" spans="1:8" ht="24.75" customHeight="1" x14ac:dyDescent="0.2">
      <c r="A59" s="284">
        <v>11</v>
      </c>
      <c r="B59" s="285" t="s">
        <v>590</v>
      </c>
      <c r="C59" s="285">
        <v>8000000</v>
      </c>
      <c r="D59" s="285">
        <f>102570291+8000000</f>
        <v>110570291</v>
      </c>
    </row>
    <row r="60" spans="1:8" ht="24.75" customHeight="1" x14ac:dyDescent="0.2">
      <c r="A60" s="284">
        <v>12</v>
      </c>
      <c r="B60" s="285" t="s">
        <v>591</v>
      </c>
      <c r="C60" s="285">
        <v>54703293</v>
      </c>
      <c r="D60" s="285">
        <f>2568230+54703293</f>
        <v>57271523</v>
      </c>
    </row>
    <row r="61" spans="1:8" ht="24.75" customHeight="1" x14ac:dyDescent="0.2">
      <c r="A61" s="284">
        <v>13</v>
      </c>
      <c r="B61" s="285" t="s">
        <v>592</v>
      </c>
      <c r="C61" s="298">
        <f>C59-C60</f>
        <v>-46703293</v>
      </c>
      <c r="D61" s="298">
        <f>D59-D60</f>
        <v>53298768</v>
      </c>
    </row>
    <row r="62" spans="1:8" ht="24.75" customHeight="1" x14ac:dyDescent="0.2">
      <c r="A62" s="284">
        <v>14</v>
      </c>
      <c r="B62" s="285" t="s">
        <v>593</v>
      </c>
      <c r="C62" s="285">
        <f>C58+C61</f>
        <v>3273433614</v>
      </c>
      <c r="D62" s="285">
        <f>D58+D61</f>
        <v>5211159026</v>
      </c>
    </row>
    <row r="63" spans="1:8" ht="24.75" customHeight="1" x14ac:dyDescent="0.2">
      <c r="A63" s="284">
        <v>15</v>
      </c>
      <c r="B63" s="285" t="s">
        <v>594</v>
      </c>
      <c r="C63" s="285">
        <v>785058162</v>
      </c>
      <c r="D63" s="285">
        <f>598049610+785058162</f>
        <v>1383107772</v>
      </c>
    </row>
    <row r="64" spans="1:8" ht="24.75" customHeight="1" x14ac:dyDescent="0.2">
      <c r="A64" s="284">
        <v>16</v>
      </c>
      <c r="B64" s="285" t="s">
        <v>595</v>
      </c>
      <c r="C64" s="285">
        <f>C62-C63</f>
        <v>2488375452</v>
      </c>
      <c r="D64" s="285">
        <f>D62-D63</f>
        <v>3828051254</v>
      </c>
      <c r="H64" s="135"/>
    </row>
    <row r="65" spans="1:6" ht="23.25" customHeight="1" x14ac:dyDescent="0.2">
      <c r="A65" s="284">
        <v>17</v>
      </c>
      <c r="B65" s="285" t="s">
        <v>596</v>
      </c>
      <c r="C65" s="299">
        <v>711</v>
      </c>
      <c r="D65" s="299">
        <v>1094</v>
      </c>
    </row>
    <row r="66" spans="1:6" ht="23.25" customHeight="1" x14ac:dyDescent="0.2">
      <c r="A66" s="300">
        <v>18</v>
      </c>
      <c r="B66" s="301" t="s">
        <v>597</v>
      </c>
      <c r="C66" s="302">
        <v>300</v>
      </c>
      <c r="D66" s="302">
        <v>600</v>
      </c>
      <c r="F66" s="468"/>
    </row>
    <row r="67" spans="1:6" ht="15" x14ac:dyDescent="0.2">
      <c r="A67" s="276"/>
      <c r="B67" s="276"/>
      <c r="C67" s="276"/>
      <c r="D67" s="276"/>
    </row>
    <row r="68" spans="1:6" ht="15.75" x14ac:dyDescent="0.25">
      <c r="A68" s="276"/>
      <c r="B68" s="276"/>
      <c r="C68" s="303" t="s">
        <v>819</v>
      </c>
      <c r="D68" s="276"/>
    </row>
    <row r="69" spans="1:6" ht="15.75" x14ac:dyDescent="0.25">
      <c r="A69" s="276"/>
      <c r="B69" s="276"/>
      <c r="C69" s="304" t="s">
        <v>598</v>
      </c>
      <c r="D69" s="276"/>
    </row>
    <row r="70" spans="1:6" ht="15.75" x14ac:dyDescent="0.25">
      <c r="A70" s="276"/>
      <c r="B70" s="276"/>
      <c r="C70" s="304"/>
      <c r="D70" s="276"/>
    </row>
    <row r="71" spans="1:6" ht="15" x14ac:dyDescent="0.2">
      <c r="A71" s="276"/>
      <c r="B71" s="276"/>
      <c r="C71" s="276"/>
      <c r="D71" s="276"/>
    </row>
    <row r="72" spans="1:6" ht="15" x14ac:dyDescent="0.2">
      <c r="A72" s="276"/>
      <c r="B72" s="276"/>
      <c r="C72" s="276"/>
      <c r="D72" s="276"/>
    </row>
    <row r="73" spans="1:6" ht="15" x14ac:dyDescent="0.2">
      <c r="A73" s="276"/>
      <c r="B73" s="276"/>
      <c r="C73" s="276"/>
      <c r="D73" s="276"/>
    </row>
  </sheetData>
  <mergeCells count="7">
    <mergeCell ref="A8:D8"/>
    <mergeCell ref="A47:D47"/>
    <mergeCell ref="B1:C1"/>
    <mergeCell ref="B2:C2"/>
    <mergeCell ref="B3:D3"/>
    <mergeCell ref="A5:D5"/>
    <mergeCell ref="A6:D6"/>
  </mergeCells>
  <pageMargins left="0.77" right="0.32" top="0.24" bottom="0.2" header="0.16" footer="0.16"/>
  <pageSetup paperSize="9" orientation="portrait" r:id="rId1"/>
  <headerFooter>
    <oddFooter>Page &amp;P of &amp;N</oddFoot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ZsXUjHbsRFNtXZIQQRqFBn66A+I=</DigestValue>
    </Reference>
    <Reference URI="#idOfficeObject" Type="http://www.w3.org/2000/09/xmldsig#Object">
      <DigestMethod Algorithm="http://www.w3.org/2000/09/xmldsig#sha1"/>
      <DigestValue>pk7Y4e8EiC3XJyTGwvIOiV48U0Q=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2ntmXOmMQ42qyLi1v1t+iHqbrb8=</DigestValue>
    </Reference>
  </SignedInfo>
  <SignatureValue>lFxEY5TG4LwgGK36wxy/nELjc5KNBovZW3/kBRH21rzVJ5gPzqmi2lB/IXwZ5+hDATmcF8RIV5bE
rnYHdbXVYmX6e1xlkA6iJM9O3kDtqUsO0HUIrGfmalFtZf60PZ7jUMwU3/4s7wKObuiL2V2p15C7
kU/7nIBPbqdtq8JNNT0=</SignatureValue>
  <KeyInfo>
    <X509Data>
      <X509Certificate>MIICGjCCAYOgAwIBAgIQKwdSCeDAZ6tHgnvAMrmWoDANBgkqhkiG9w0BAQUFADBDMRwwGgYDVQQD
ExNOZ3V5ZW4gVGhpIFRodSBUaHV5MSMwIQYJKoZIhvcNAQkBFhR0aHV5bnR0QGJvbWhkLmNvbS52
bjAeFw0xNTEwMjAwMzQ5NDlaFw0xNjEwMTkwOTQ5NDlaMEMxHDAaBgNVBAMTE05ndXllbiBUaGkg
VGh1IFRodXkxIzAhBgkqhkiG9w0BCQEWFHRodXludHRAYm9taGQuY29tLnZuMIGfMA0GCSqGSIb3
DQEBAQUAA4GNADCBiQKBgQCVsAXx3Jo73hGSdnG31tdAknr5ccp1VKoaDLBhf0+uTeEFFMSDAzt8
h90R1GQ073Ae7R8xO/8WJSPVCVH+zABuMBALoPh1TZHuC4YZo08MGDHPzE7nmbaDnSc6VHKVFd1Z
Y0lfmWjNKzkD01oeEwuYd97cNMR1EdCQNc/l/u07UQIDAQABow8wDTALBgNVHQ8EBAMCBsAwDQYJ
KoZIhvcNAQEFBQADgYEAfVhKLugowv1eLKvZN/vR7NuxXszpX+fKFbKbjEFORgeyS81I79dNpaT9
GrblRzavNkjrmVxKOBBHJUlhO0JZN+qeBJ/dQtrfNJ+QDwVthJ8WHVbxpOhhAtlw2PAd6NqfCCbC
JvD+m5HX6vPYaE9KHc+6NFBU3q+G5ZW7sv7kJ3I=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nFzZPwVY9mVSTWKZmPOyDQ6tGvw=</DigestValue>
      </Reference>
      <Reference URI="/xl/sharedStrings.xml?ContentType=application/vnd.openxmlformats-officedocument.spreadsheetml.sharedStrings+xml">
        <DigestMethod Algorithm="http://www.w3.org/2000/09/xmldsig#sha1"/>
        <DigestValue>eKEGhwVK+FRRNdVCZnbw9KiCe1I=</DigestValue>
      </Reference>
      <Reference URI="/xl/worksheets/sheet5.xml?ContentType=application/vnd.openxmlformats-officedocument.spreadsheetml.worksheet+xml">
        <DigestMethod Algorithm="http://www.w3.org/2000/09/xmldsig#sha1"/>
        <DigestValue>H9EqhvZkd9KnMOZJjXahca/K/Og=</DigestValue>
      </Reference>
      <Reference URI="/xl/worksheets/sheet6.xml?ContentType=application/vnd.openxmlformats-officedocument.spreadsheetml.worksheet+xml">
        <DigestMethod Algorithm="http://www.w3.org/2000/09/xmldsig#sha1"/>
        <DigestValue>WgtKqNef55YdsqgBR8axJvLfGy0=</DigestValue>
      </Reference>
      <Reference URI="/xl/worksheets/sheet7.xml?ContentType=application/vnd.openxmlformats-officedocument.spreadsheetml.worksheet+xml">
        <DigestMethod Algorithm="http://www.w3.org/2000/09/xmldsig#sha1"/>
        <DigestValue>LovzYbeVD9WZgIrJ1+zBgboT0pw=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ie/B4Q3r8ws6ULxe0RaunWr0vU4=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XHR8UluWSJJOjZvQbQF0O/Li1hY=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Kavxa5gkg5wa0/1gaW4y9MN38Ns=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C4+jsagPN5o//paJWjXRBPOthMA=</DigestValue>
      </Reference>
      <Reference URI="/xl/calcChain.xml?ContentType=application/vnd.openxmlformats-officedocument.spreadsheetml.calcChain+xml">
        <DigestMethod Algorithm="http://www.w3.org/2000/09/xmldsig#sha1"/>
        <DigestValue>AmnGejYg5+CDzH57IogEhmdymCI=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Pz/AioDBzXenPWwjvP5z0+ZRkpA=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wyyRdbsl3kFGIECncaGOiZNJFEs=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9JAJP1RPoIOLDekzYXG04PAVBNg=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8.xml?ContentType=application/vnd.openxmlformats-officedocument.spreadsheetml.worksheet+xml">
        <DigestMethod Algorithm="http://www.w3.org/2000/09/xmldsig#sha1"/>
        <DigestValue>NCyqlUfb1sMkLsRfPlfz3eLHyTo=</DigestValue>
      </Reference>
      <Reference URI="/xl/styles.xml?ContentType=application/vnd.openxmlformats-officedocument.spreadsheetml.styles+xml">
        <DigestMethod Algorithm="http://www.w3.org/2000/09/xmldsig#sha1"/>
        <DigestValue>i+N+aDDaQGEnh7StXf57UuqQuek=</DigestValue>
      </Reference>
      <Reference URI="/xl/worksheets/sheet2.xml?ContentType=application/vnd.openxmlformats-officedocument.spreadsheetml.worksheet+xml">
        <DigestMethod Algorithm="http://www.w3.org/2000/09/xmldsig#sha1"/>
        <DigestValue>jCx2k8A2aEDKtT38McyBQsagxPc=</DigestValue>
      </Reference>
      <Reference URI="/xl/media/image1.wmf?ContentType=image/x-wmf">
        <DigestMethod Algorithm="http://www.w3.org/2000/09/xmldsig#sha1"/>
        <DigestValue>r1+esW6lFaDkdwk5G3M3LqjAMRc=</DigestValue>
      </Reference>
      <Reference URI="/xl/worksheets/sheet3.xml?ContentType=application/vnd.openxmlformats-officedocument.spreadsheetml.worksheet+xml">
        <DigestMethod Algorithm="http://www.w3.org/2000/09/xmldsig#sha1"/>
        <DigestValue>S/pndw2b7aGQvZfdMUH30BrR9Bs=</DigestValue>
      </Reference>
      <Reference URI="/xl/worksheets/sheet1.xml?ContentType=application/vnd.openxmlformats-officedocument.spreadsheetml.worksheet+xml">
        <DigestMethod Algorithm="http://www.w3.org/2000/09/xmldsig#sha1"/>
        <DigestValue>oEoUoNMQedOUt0u+LCQ0SglIOYI=</DigestValue>
      </Reference>
      <Reference URI="/xl/workbook.xml?ContentType=application/vnd.openxmlformats-officedocument.spreadsheetml.sheet.main+xml">
        <DigestMethod Algorithm="http://www.w3.org/2000/09/xmldsig#sha1"/>
        <DigestValue>/UbYcASTSkFwtKnwvsWzUraQiWg=</DigestValue>
      </Reference>
      <Reference URI="/xl/drawings/drawing1.xml?ContentType=application/vnd.openxmlformats-officedocument.drawing+xml">
        <DigestMethod Algorithm="http://www.w3.org/2000/09/xmldsig#sha1"/>
        <DigestValue>eWyw01sVPPx2CZb76AEUSyrqn0I=</DigestValue>
      </Reference>
      <Reference URI="/xl/worksheets/sheet4.xml?ContentType=application/vnd.openxmlformats-officedocument.spreadsheetml.worksheet+xml">
        <DigestMethod Algorithm="http://www.w3.org/2000/09/xmldsig#sha1"/>
        <DigestValue>2V6zB4hsK+UJ8sbT2cGPvgi2kuE=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6/hKLdg4V/Sn/BgSSAryI6kA9iQ=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5zWY6M4KZ9A7KTL0PRaZo/aXyfI=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2016-07-20T07:57:37Z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2016-07-20T07:57:37Z</xd:SigningTime>
          <xd:SigningCertificate>
            <xd:Cert>
              <xd:CertDigest>
                <DigestMethod Algorithm="http://www.w3.org/2000/09/xmldsig#sha1"/>
                <DigestValue>I02ejs3HKoZD/x7VLNLTtAJRTQA=</DigestValue>
              </xd:CertDigest>
              <xd:IssuerSerial>
                <X509IssuerName>CN=Nguyen Thi Thu Thuy, E=thuyntt@bomhd.com.vn</X509IssuerName>
                <X509SerialNumber>57194813836959333914258312445625472672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BCDKT</vt:lpstr>
      <vt:lpstr>KQHDKD</vt:lpstr>
      <vt:lpstr>TMBCTC Lý thuyết</vt:lpstr>
      <vt:lpstr>TMBCTC </vt:lpstr>
      <vt:lpstr>TM-TSCĐ</vt:lpstr>
      <vt:lpstr>Von CSH</vt:lpstr>
      <vt:lpstr>LCTTGT</vt:lpstr>
      <vt:lpstr>CBTT-003</vt:lpstr>
      <vt:lpstr>BCDKT!Print_Titles</vt:lpstr>
      <vt:lpstr>LCTTGT!Print_Titles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</dc:creator>
  <cp:lastModifiedBy>Nguyen Thi Thu Thuy</cp:lastModifiedBy>
  <cp:lastPrinted>2016-07-20T02:08:17Z</cp:lastPrinted>
  <dcterms:created xsi:type="dcterms:W3CDTF">2015-03-16T06:34:23Z</dcterms:created>
  <dcterms:modified xsi:type="dcterms:W3CDTF">2016-07-20T07:57:37Z</dcterms:modified>
</cp:coreProperties>
</file>